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/>
  <xr:revisionPtr revIDLastSave="0" documentId="13_ncr:1_{419716BE-CCE2-4F47-AACA-EEEE43C37E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ροτεραιότητες_ΕΣ" sheetId="1" r:id="rId1"/>
    <sheet name="Πεδία Παρέμβασης" sheetId="2" r:id="rId2"/>
    <sheet name="Διάσταση3-εδαφική εστίαση" sheetId="3" r:id="rId3"/>
  </sheets>
  <definedNames>
    <definedName name="_xlnm._FilterDatabase" localSheetId="2" hidden="1">'Διάσταση3-εδαφική εστίαση'!$A$1:$I$90</definedName>
    <definedName name="_xlnm._FilterDatabase" localSheetId="1" hidden="1">'Πεδία Παρέμβασης'!$A$1:$I$142</definedName>
    <definedName name="_xlnm._FilterDatabase" localSheetId="0" hidden="1">Προτεραιότητες_ΕΣ!$A$1:$J$45</definedName>
    <definedName name="_xlnm.Print_Titles" localSheetId="1">'Πεδία Παρέμβασης'!$1:$1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7" i="2" l="1"/>
  <c r="C137" i="2"/>
  <c r="D52" i="2"/>
  <c r="C52" i="2"/>
  <c r="F59" i="3"/>
  <c r="F135" i="2"/>
  <c r="F136" i="2" s="1"/>
  <c r="E135" i="2"/>
  <c r="E136" i="2" s="1"/>
  <c r="D135" i="2"/>
  <c r="D136" i="2" s="1"/>
  <c r="C135" i="2"/>
  <c r="C136" i="2" s="1"/>
  <c r="H134" i="2"/>
  <c r="G134" i="2"/>
  <c r="H133" i="2"/>
  <c r="G133" i="2"/>
  <c r="H132" i="2"/>
  <c r="G132" i="2"/>
  <c r="H131" i="2"/>
  <c r="G131" i="2"/>
  <c r="F129" i="2"/>
  <c r="F130" i="2" s="1"/>
  <c r="E129" i="2"/>
  <c r="E130" i="2" s="1"/>
  <c r="D129" i="2"/>
  <c r="D130" i="2" s="1"/>
  <c r="C129" i="2"/>
  <c r="C130" i="2" s="1"/>
  <c r="H128" i="2"/>
  <c r="G128" i="2"/>
  <c r="H127" i="2"/>
  <c r="G127" i="2"/>
  <c r="H126" i="2"/>
  <c r="G126" i="2"/>
  <c r="H125" i="2"/>
  <c r="G125" i="2"/>
  <c r="F123" i="2"/>
  <c r="E123" i="2"/>
  <c r="D123" i="2"/>
  <c r="C123" i="2"/>
  <c r="H122" i="2"/>
  <c r="G122" i="2"/>
  <c r="H121" i="2"/>
  <c r="G121" i="2"/>
  <c r="H120" i="2"/>
  <c r="G120" i="2"/>
  <c r="H119" i="2"/>
  <c r="G119" i="2"/>
  <c r="H118" i="2"/>
  <c r="G118" i="2"/>
  <c r="H117" i="2"/>
  <c r="G117" i="2"/>
  <c r="H116" i="2"/>
  <c r="G116" i="2"/>
  <c r="H115" i="2"/>
  <c r="G115" i="2"/>
  <c r="F114" i="2"/>
  <c r="F124" i="2" s="1"/>
  <c r="E114" i="2"/>
  <c r="E124" i="2" s="1"/>
  <c r="D114" i="2"/>
  <c r="D124" i="2" s="1"/>
  <c r="C114" i="2"/>
  <c r="C124" i="2" s="1"/>
  <c r="H113" i="2"/>
  <c r="G113" i="2"/>
  <c r="H112" i="2"/>
  <c r="G112" i="2"/>
  <c r="H111" i="2"/>
  <c r="G111" i="2"/>
  <c r="H110" i="2"/>
  <c r="G110" i="2"/>
  <c r="H109" i="2"/>
  <c r="G109" i="2"/>
  <c r="H108" i="2"/>
  <c r="G108" i="2"/>
  <c r="H107" i="2"/>
  <c r="G107" i="2"/>
  <c r="H106" i="2"/>
  <c r="G106" i="2"/>
  <c r="H105" i="2"/>
  <c r="G105" i="2"/>
  <c r="H104" i="2"/>
  <c r="G104" i="2"/>
  <c r="H103" i="2"/>
  <c r="G103" i="2"/>
  <c r="H102" i="2"/>
  <c r="G102" i="2"/>
  <c r="H101" i="2"/>
  <c r="G101" i="2"/>
  <c r="H100" i="2"/>
  <c r="G100" i="2"/>
  <c r="F98" i="2"/>
  <c r="E98" i="2"/>
  <c r="D98" i="2"/>
  <c r="C98" i="2"/>
  <c r="H97" i="2"/>
  <c r="H98" i="2" s="1"/>
  <c r="G97" i="2"/>
  <c r="G98" i="2" s="1"/>
  <c r="F96" i="2"/>
  <c r="E96" i="2"/>
  <c r="D96" i="2"/>
  <c r="C96" i="2"/>
  <c r="H95" i="2"/>
  <c r="G95" i="2"/>
  <c r="H94" i="2"/>
  <c r="G94" i="2"/>
  <c r="H93" i="2"/>
  <c r="G93" i="2"/>
  <c r="H92" i="2"/>
  <c r="G92" i="2"/>
  <c r="H91" i="2"/>
  <c r="G91" i="2"/>
  <c r="H90" i="2"/>
  <c r="G90" i="2"/>
  <c r="F89" i="2"/>
  <c r="E89" i="2"/>
  <c r="D89" i="2"/>
  <c r="C89" i="2"/>
  <c r="H88" i="2"/>
  <c r="G88" i="2"/>
  <c r="H87" i="2"/>
  <c r="G87" i="2"/>
  <c r="F86" i="2"/>
  <c r="E86" i="2"/>
  <c r="D86" i="2"/>
  <c r="C86" i="2"/>
  <c r="H85" i="2"/>
  <c r="H86" i="2" s="1"/>
  <c r="G85" i="2"/>
  <c r="G86" i="2" s="1"/>
  <c r="F84" i="2"/>
  <c r="E84" i="2"/>
  <c r="D84" i="2"/>
  <c r="C84" i="2"/>
  <c r="H83" i="2"/>
  <c r="G83" i="2"/>
  <c r="H82" i="2"/>
  <c r="G82" i="2"/>
  <c r="F81" i="2"/>
  <c r="E81" i="2"/>
  <c r="D81" i="2"/>
  <c r="C81" i="2"/>
  <c r="H80" i="2"/>
  <c r="H81" i="2" s="1"/>
  <c r="G80" i="2"/>
  <c r="G81" i="2" s="1"/>
  <c r="F79" i="2"/>
  <c r="E79" i="2"/>
  <c r="D79" i="2"/>
  <c r="C79" i="2"/>
  <c r="H78" i="2"/>
  <c r="G78" i="2"/>
  <c r="H77" i="2"/>
  <c r="G77" i="2"/>
  <c r="H76" i="2"/>
  <c r="G76" i="2"/>
  <c r="H75" i="2"/>
  <c r="G75" i="2"/>
  <c r="F73" i="2"/>
  <c r="E73" i="2"/>
  <c r="D73" i="2"/>
  <c r="C73" i="2"/>
  <c r="H72" i="2"/>
  <c r="G72" i="2"/>
  <c r="H71" i="2"/>
  <c r="G71" i="2"/>
  <c r="F70" i="2"/>
  <c r="E70" i="2"/>
  <c r="D70" i="2"/>
  <c r="C70" i="2"/>
  <c r="H69" i="2"/>
  <c r="G69" i="2"/>
  <c r="H68" i="2"/>
  <c r="G68" i="2"/>
  <c r="H67" i="2"/>
  <c r="G67" i="2"/>
  <c r="H66" i="2"/>
  <c r="G66" i="2"/>
  <c r="F65" i="2"/>
  <c r="E65" i="2"/>
  <c r="D65" i="2"/>
  <c r="C65" i="2"/>
  <c r="H64" i="2"/>
  <c r="H65" i="2" s="1"/>
  <c r="G64" i="2"/>
  <c r="G65" i="2" s="1"/>
  <c r="F63" i="2"/>
  <c r="E63" i="2"/>
  <c r="D63" i="2"/>
  <c r="C63" i="2"/>
  <c r="H62" i="2"/>
  <c r="G62" i="2"/>
  <c r="H61" i="2"/>
  <c r="G61" i="2"/>
  <c r="H60" i="2"/>
  <c r="G60" i="2"/>
  <c r="H59" i="2"/>
  <c r="G59" i="2"/>
  <c r="F57" i="2"/>
  <c r="E57" i="2"/>
  <c r="D57" i="2"/>
  <c r="C57" i="2"/>
  <c r="H56" i="2"/>
  <c r="G56" i="2"/>
  <c r="H55" i="2"/>
  <c r="G55" i="2"/>
  <c r="F54" i="2"/>
  <c r="E54" i="2"/>
  <c r="D54" i="2"/>
  <c r="C54" i="2"/>
  <c r="C58" i="2" s="1"/>
  <c r="H53" i="2"/>
  <c r="H54" i="2" s="1"/>
  <c r="G53" i="2"/>
  <c r="G54" i="2" s="1"/>
  <c r="F51" i="2"/>
  <c r="F52" i="2" s="1"/>
  <c r="F137" i="2" s="1"/>
  <c r="E51" i="2"/>
  <c r="E52" i="2" s="1"/>
  <c r="E137" i="2" s="1"/>
  <c r="D51" i="2"/>
  <c r="C51" i="2"/>
  <c r="H50" i="2"/>
  <c r="G50" i="2"/>
  <c r="H49" i="2"/>
  <c r="G49" i="2"/>
  <c r="F47" i="2"/>
  <c r="E47" i="2"/>
  <c r="D47" i="2"/>
  <c r="D48" i="2" s="1"/>
  <c r="C47" i="2"/>
  <c r="C48" i="2" s="1"/>
  <c r="H46" i="2"/>
  <c r="G46" i="2"/>
  <c r="H45" i="2"/>
  <c r="G45" i="2"/>
  <c r="H44" i="2"/>
  <c r="G44" i="2"/>
  <c r="H43" i="2"/>
  <c r="G43" i="2"/>
  <c r="F41" i="2"/>
  <c r="F42" i="2" s="1"/>
  <c r="E41" i="2"/>
  <c r="E42" i="2" s="1"/>
  <c r="D41" i="2"/>
  <c r="D42" i="2" s="1"/>
  <c r="C41" i="2"/>
  <c r="C42" i="2" s="1"/>
  <c r="H40" i="2"/>
  <c r="H41" i="2" s="1"/>
  <c r="H42" i="2" s="1"/>
  <c r="G40" i="2"/>
  <c r="G41" i="2" s="1"/>
  <c r="G42" i="2" s="1"/>
  <c r="F38" i="2"/>
  <c r="E38" i="2"/>
  <c r="D38" i="2"/>
  <c r="C38" i="2"/>
  <c r="H37" i="2"/>
  <c r="H38" i="2" s="1"/>
  <c r="G37" i="2"/>
  <c r="G38" i="2" s="1"/>
  <c r="F36" i="2"/>
  <c r="E36" i="2"/>
  <c r="D36" i="2"/>
  <c r="C36" i="2"/>
  <c r="H35" i="2"/>
  <c r="G35" i="2"/>
  <c r="H34" i="2"/>
  <c r="G34" i="2"/>
  <c r="H33" i="2"/>
  <c r="G33" i="2"/>
  <c r="F32" i="2"/>
  <c r="E32" i="2"/>
  <c r="D32" i="2"/>
  <c r="C32" i="2"/>
  <c r="H31" i="2"/>
  <c r="G31" i="2"/>
  <c r="H30" i="2"/>
  <c r="G30" i="2"/>
  <c r="H29" i="2"/>
  <c r="G29" i="2"/>
  <c r="F28" i="2"/>
  <c r="E28" i="2"/>
  <c r="D28" i="2"/>
  <c r="C28" i="2"/>
  <c r="H27" i="2"/>
  <c r="H28" i="2" s="1"/>
  <c r="G27" i="2"/>
  <c r="G28" i="2" s="1"/>
  <c r="F26" i="2"/>
  <c r="E26" i="2"/>
  <c r="D26" i="2"/>
  <c r="C26" i="2"/>
  <c r="H25" i="2"/>
  <c r="H26" i="2" s="1"/>
  <c r="G25" i="2"/>
  <c r="G26" i="2" s="1"/>
  <c r="F23" i="2"/>
  <c r="F24" i="2" s="1"/>
  <c r="E23" i="2"/>
  <c r="E24" i="2" s="1"/>
  <c r="D23" i="2"/>
  <c r="D24" i="2" s="1"/>
  <c r="C23" i="2"/>
  <c r="C24" i="2" s="1"/>
  <c r="H22" i="2"/>
  <c r="G22" i="2"/>
  <c r="H21" i="2"/>
  <c r="G21" i="2"/>
  <c r="H20" i="2"/>
  <c r="G20" i="2"/>
  <c r="H19" i="2"/>
  <c r="G19" i="2"/>
  <c r="H18" i="2"/>
  <c r="G18" i="2"/>
  <c r="F16" i="2"/>
  <c r="E16" i="2"/>
  <c r="D16" i="2"/>
  <c r="C16" i="2"/>
  <c r="H15" i="2"/>
  <c r="G15" i="2"/>
  <c r="H14" i="2"/>
  <c r="G14" i="2"/>
  <c r="H13" i="2"/>
  <c r="G13" i="2"/>
  <c r="H12" i="2"/>
  <c r="G12" i="2"/>
  <c r="H11" i="2"/>
  <c r="G11" i="2"/>
  <c r="F10" i="2"/>
  <c r="E10" i="2"/>
  <c r="D10" i="2"/>
  <c r="C10" i="2"/>
  <c r="H9" i="2"/>
  <c r="G9" i="2"/>
  <c r="H8" i="2"/>
  <c r="G8" i="2"/>
  <c r="F7" i="2"/>
  <c r="E7" i="2"/>
  <c r="D7" i="2"/>
  <c r="C7" i="2"/>
  <c r="H6" i="2"/>
  <c r="G6" i="2"/>
  <c r="H5" i="2"/>
  <c r="G5" i="2"/>
  <c r="H4" i="2"/>
  <c r="G4" i="2"/>
  <c r="H3" i="2"/>
  <c r="G3" i="2"/>
  <c r="H2" i="2"/>
  <c r="G2" i="2"/>
  <c r="D42" i="1"/>
  <c r="C42" i="1"/>
  <c r="B42" i="1"/>
  <c r="F41" i="1"/>
  <c r="F42" i="1" s="1"/>
  <c r="E41" i="1"/>
  <c r="G41" i="1" s="1"/>
  <c r="G42" i="1" s="1"/>
  <c r="E40" i="1"/>
  <c r="D40" i="1"/>
  <c r="C40" i="1"/>
  <c r="B40" i="1"/>
  <c r="G39" i="1"/>
  <c r="G40" i="1" s="1"/>
  <c r="F39" i="1"/>
  <c r="F40" i="1" s="1"/>
  <c r="D38" i="1"/>
  <c r="C38" i="1"/>
  <c r="B38" i="1"/>
  <c r="F37" i="1"/>
  <c r="H37" i="1" s="1"/>
  <c r="H38" i="1" s="1"/>
  <c r="E37" i="1"/>
  <c r="E38" i="1" s="1"/>
  <c r="G36" i="1"/>
  <c r="F36" i="1"/>
  <c r="H35" i="1"/>
  <c r="H44" i="1" s="1"/>
  <c r="E35" i="1"/>
  <c r="D35" i="1"/>
  <c r="C35" i="1"/>
  <c r="B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E27" i="1"/>
  <c r="D27" i="1"/>
  <c r="C27" i="1"/>
  <c r="B27" i="1"/>
  <c r="G26" i="1"/>
  <c r="F26" i="1"/>
  <c r="H26" i="1" s="1"/>
  <c r="G25" i="1"/>
  <c r="F25" i="1"/>
  <c r="H25" i="1" s="1"/>
  <c r="G24" i="1"/>
  <c r="F24" i="1"/>
  <c r="H24" i="1" s="1"/>
  <c r="G23" i="1"/>
  <c r="F23" i="1"/>
  <c r="H22" i="1"/>
  <c r="E22" i="1"/>
  <c r="D22" i="1"/>
  <c r="C22" i="1"/>
  <c r="B22" i="1"/>
  <c r="G21" i="1"/>
  <c r="F21" i="1"/>
  <c r="G20" i="1"/>
  <c r="F20" i="1"/>
  <c r="E19" i="1"/>
  <c r="D19" i="1"/>
  <c r="C19" i="1"/>
  <c r="B19" i="1"/>
  <c r="G18" i="1"/>
  <c r="G19" i="1" s="1"/>
  <c r="F18" i="1"/>
  <c r="F19" i="1" s="1"/>
  <c r="E17" i="1"/>
  <c r="D17" i="1"/>
  <c r="C17" i="1"/>
  <c r="B17" i="1"/>
  <c r="G16" i="1"/>
  <c r="G17" i="1" s="1"/>
  <c r="F16" i="1"/>
  <c r="F17" i="1" s="1"/>
  <c r="H15" i="1"/>
  <c r="E15" i="1"/>
  <c r="D15" i="1"/>
  <c r="C15" i="1"/>
  <c r="B15" i="1"/>
  <c r="G14" i="1"/>
  <c r="G15" i="1" s="1"/>
  <c r="F14" i="1"/>
  <c r="F15" i="1" s="1"/>
  <c r="C13" i="1"/>
  <c r="B13" i="1"/>
  <c r="E12" i="1"/>
  <c r="G12" i="1" s="1"/>
  <c r="D12" i="1"/>
  <c r="D13" i="1" s="1"/>
  <c r="G11" i="1"/>
  <c r="F11" i="1"/>
  <c r="H11" i="1" s="1"/>
  <c r="G10" i="1"/>
  <c r="F10" i="1"/>
  <c r="H10" i="1" s="1"/>
  <c r="G9" i="1"/>
  <c r="F9" i="1"/>
  <c r="G8" i="1"/>
  <c r="F8" i="1"/>
  <c r="H8" i="1" s="1"/>
  <c r="D7" i="1"/>
  <c r="C7" i="1"/>
  <c r="B7" i="1"/>
  <c r="F6" i="1"/>
  <c r="F7" i="1" s="1"/>
  <c r="E6" i="1"/>
  <c r="E7" i="1" s="1"/>
  <c r="E5" i="1"/>
  <c r="D5" i="1"/>
  <c r="C5" i="1"/>
  <c r="B5" i="1"/>
  <c r="G4" i="1"/>
  <c r="F4" i="1"/>
  <c r="H4" i="1" s="1"/>
  <c r="G3" i="1"/>
  <c r="F3" i="1"/>
  <c r="H3" i="1" s="1"/>
  <c r="G2" i="1"/>
  <c r="F2" i="1"/>
  <c r="H2" i="1" s="1"/>
  <c r="F58" i="3"/>
  <c r="F57" i="3"/>
  <c r="F5" i="3"/>
  <c r="C44" i="1" l="1"/>
  <c r="B44" i="1"/>
  <c r="F35" i="1"/>
  <c r="F44" i="1" s="1"/>
  <c r="D43" i="1"/>
  <c r="G6" i="1"/>
  <c r="G7" i="1" s="1"/>
  <c r="G22" i="1"/>
  <c r="F27" i="1"/>
  <c r="G35" i="1"/>
  <c r="G44" i="1" s="1"/>
  <c r="F38" i="1"/>
  <c r="E44" i="1"/>
  <c r="G5" i="1"/>
  <c r="D44" i="1"/>
  <c r="D45" i="1" s="1"/>
  <c r="B43" i="1"/>
  <c r="B45" i="1" s="1"/>
  <c r="G27" i="1"/>
  <c r="C43" i="1"/>
  <c r="C45" i="1" s="1"/>
  <c r="F12" i="1"/>
  <c r="H12" i="1" s="1"/>
  <c r="H13" i="1" s="1"/>
  <c r="E13" i="1"/>
  <c r="H23" i="1"/>
  <c r="H27" i="1" s="1"/>
  <c r="E42" i="1"/>
  <c r="F5" i="1"/>
  <c r="G13" i="1"/>
  <c r="F22" i="1"/>
  <c r="H114" i="2"/>
  <c r="H129" i="2"/>
  <c r="H130" i="2" s="1"/>
  <c r="H123" i="2"/>
  <c r="G36" i="2"/>
  <c r="F39" i="2"/>
  <c r="G7" i="2"/>
  <c r="E17" i="2"/>
  <c r="G16" i="2"/>
  <c r="G23" i="2"/>
  <c r="G24" i="2" s="1"/>
  <c r="H89" i="2"/>
  <c r="H96" i="2"/>
  <c r="H32" i="2"/>
  <c r="H7" i="2"/>
  <c r="F17" i="2"/>
  <c r="H16" i="2"/>
  <c r="D39" i="2"/>
  <c r="G51" i="2"/>
  <c r="G52" i="2" s="1"/>
  <c r="G137" i="2" s="1"/>
  <c r="H57" i="2"/>
  <c r="H58" i="2" s="1"/>
  <c r="H63" i="2"/>
  <c r="F99" i="2"/>
  <c r="F138" i="2" s="1"/>
  <c r="F141" i="2" s="1"/>
  <c r="H84" i="2"/>
  <c r="E39" i="2"/>
  <c r="H47" i="2"/>
  <c r="H48" i="2" s="1"/>
  <c r="F58" i="2"/>
  <c r="E74" i="2"/>
  <c r="G70" i="2"/>
  <c r="G73" i="2"/>
  <c r="G79" i="2"/>
  <c r="C99" i="2"/>
  <c r="C138" i="2" s="1"/>
  <c r="C141" i="2" s="1"/>
  <c r="G135" i="2"/>
  <c r="G136" i="2" s="1"/>
  <c r="C74" i="2"/>
  <c r="G10" i="2"/>
  <c r="H23" i="2"/>
  <c r="H24" i="2" s="1"/>
  <c r="H36" i="2"/>
  <c r="H51" i="2"/>
  <c r="H52" i="2" s="1"/>
  <c r="H137" i="2" s="1"/>
  <c r="D58" i="2"/>
  <c r="F74" i="2"/>
  <c r="H70" i="2"/>
  <c r="D74" i="2"/>
  <c r="H73" i="2"/>
  <c r="H79" i="2"/>
  <c r="D99" i="2"/>
  <c r="D138" i="2" s="1"/>
  <c r="D141" i="2" s="1"/>
  <c r="H135" i="2"/>
  <c r="H136" i="2" s="1"/>
  <c r="D17" i="2"/>
  <c r="H10" i="2"/>
  <c r="G32" i="2"/>
  <c r="G47" i="2"/>
  <c r="G48" i="2" s="1"/>
  <c r="E58" i="2"/>
  <c r="G57" i="2"/>
  <c r="G58" i="2" s="1"/>
  <c r="G63" i="2"/>
  <c r="E99" i="2"/>
  <c r="E138" i="2" s="1"/>
  <c r="E141" i="2" s="1"/>
  <c r="G84" i="2"/>
  <c r="G89" i="2"/>
  <c r="G96" i="2"/>
  <c r="G114" i="2"/>
  <c r="G123" i="2"/>
  <c r="G129" i="2"/>
  <c r="G130" i="2" s="1"/>
  <c r="C17" i="2"/>
  <c r="C39" i="2"/>
  <c r="E48" i="2"/>
  <c r="F48" i="2"/>
  <c r="G38" i="1"/>
  <c r="G43" i="1" s="1"/>
  <c r="H5" i="1"/>
  <c r="G37" i="1"/>
  <c r="H41" i="1"/>
  <c r="H42" i="1" s="1"/>
  <c r="F13" i="1" l="1"/>
  <c r="F43" i="1" s="1"/>
  <c r="F45" i="1" s="1"/>
  <c r="G45" i="1"/>
  <c r="E43" i="1"/>
  <c r="E45" i="1" s="1"/>
  <c r="H124" i="2"/>
  <c r="G39" i="2"/>
  <c r="H99" i="2"/>
  <c r="H138" i="2" s="1"/>
  <c r="H39" i="2"/>
  <c r="G17" i="2"/>
  <c r="H17" i="2"/>
  <c r="H74" i="2"/>
  <c r="G74" i="2"/>
  <c r="G99" i="2"/>
  <c r="G138" i="2" s="1"/>
  <c r="G124" i="2"/>
  <c r="C140" i="2"/>
  <c r="H43" i="1"/>
  <c r="H45" i="1" s="1"/>
  <c r="I45" i="1" s="1"/>
  <c r="F16" i="3"/>
  <c r="E139" i="2" l="1"/>
  <c r="E142" i="2" s="1"/>
  <c r="E140" i="2"/>
  <c r="D139" i="2"/>
  <c r="D142" i="2" s="1"/>
  <c r="D140" i="2"/>
  <c r="F139" i="2"/>
  <c r="F142" i="2" s="1"/>
  <c r="F140" i="2"/>
  <c r="H139" i="2"/>
  <c r="G139" i="2"/>
  <c r="C139" i="2"/>
  <c r="C142" i="2" s="1"/>
  <c r="D94" i="3"/>
  <c r="E94" i="3"/>
  <c r="F94" i="3"/>
  <c r="C94" i="3"/>
  <c r="E93" i="3"/>
  <c r="F93" i="3"/>
  <c r="C93" i="3"/>
  <c r="D90" i="3"/>
  <c r="E90" i="3"/>
  <c r="F90" i="3"/>
  <c r="C90" i="3"/>
  <c r="E89" i="3"/>
  <c r="F89" i="3"/>
  <c r="C89" i="3"/>
  <c r="E18" i="3" l="1"/>
  <c r="C18" i="3"/>
  <c r="G16" i="3"/>
  <c r="F18" i="3"/>
  <c r="D16" i="3"/>
  <c r="D18" i="3" s="1"/>
  <c r="D93" i="3" l="1"/>
  <c r="D89" i="3"/>
  <c r="H16" i="3"/>
  <c r="D37" i="3" l="1"/>
  <c r="D38" i="3" s="1"/>
  <c r="E37" i="3"/>
  <c r="E38" i="3" s="1"/>
  <c r="F37" i="3"/>
  <c r="F38" i="3" s="1"/>
  <c r="C37" i="3"/>
  <c r="C38" i="3" s="1"/>
  <c r="D34" i="3"/>
  <c r="D35" i="3" s="1"/>
  <c r="E34" i="3"/>
  <c r="E35" i="3" s="1"/>
  <c r="F34" i="3"/>
  <c r="F35" i="3" s="1"/>
  <c r="C34" i="3"/>
  <c r="C35" i="3" s="1"/>
  <c r="H32" i="3"/>
  <c r="G32" i="3"/>
  <c r="H33" i="3"/>
  <c r="G33" i="3"/>
  <c r="H36" i="3"/>
  <c r="H37" i="3" s="1"/>
  <c r="H38" i="3" s="1"/>
  <c r="G36" i="3"/>
  <c r="G37" i="3" s="1"/>
  <c r="G38" i="3" s="1"/>
  <c r="D14" i="3"/>
  <c r="E14" i="3"/>
  <c r="E15" i="3" s="1"/>
  <c r="F14" i="3"/>
  <c r="F15" i="3" s="1"/>
  <c r="C14" i="3"/>
  <c r="C15" i="3" s="1"/>
  <c r="H13" i="3"/>
  <c r="H14" i="3" s="1"/>
  <c r="H15" i="3" s="1"/>
  <c r="G13" i="3"/>
  <c r="G14" i="3" s="1"/>
  <c r="G15" i="3" s="1"/>
  <c r="D84" i="3"/>
  <c r="D85" i="3" s="1"/>
  <c r="E84" i="3"/>
  <c r="E85" i="3" s="1"/>
  <c r="F84" i="3"/>
  <c r="F85" i="3" s="1"/>
  <c r="C84" i="3"/>
  <c r="D81" i="3"/>
  <c r="E81" i="3"/>
  <c r="E82" i="3" s="1"/>
  <c r="F81" i="3"/>
  <c r="F82" i="3" s="1"/>
  <c r="C81" i="3"/>
  <c r="C82" i="3" s="1"/>
  <c r="D78" i="3"/>
  <c r="E78" i="3"/>
  <c r="F78" i="3"/>
  <c r="C78" i="3"/>
  <c r="D76" i="3"/>
  <c r="D79" i="3" s="1"/>
  <c r="E76" i="3"/>
  <c r="F76" i="3"/>
  <c r="F79" i="3" s="1"/>
  <c r="C76" i="3"/>
  <c r="D73" i="3"/>
  <c r="E73" i="3"/>
  <c r="F73" i="3"/>
  <c r="C73" i="3"/>
  <c r="D71" i="3"/>
  <c r="E71" i="3"/>
  <c r="F71" i="3"/>
  <c r="C71" i="3"/>
  <c r="D69" i="3"/>
  <c r="E69" i="3"/>
  <c r="F69" i="3"/>
  <c r="C69" i="3"/>
  <c r="D67" i="3"/>
  <c r="E67" i="3"/>
  <c r="F67" i="3"/>
  <c r="C67" i="3"/>
  <c r="D65" i="3"/>
  <c r="E65" i="3"/>
  <c r="F65" i="3"/>
  <c r="C65" i="3"/>
  <c r="D62" i="3"/>
  <c r="E62" i="3"/>
  <c r="F62" i="3"/>
  <c r="C62" i="3"/>
  <c r="D60" i="3"/>
  <c r="E60" i="3"/>
  <c r="F60" i="3"/>
  <c r="C60" i="3"/>
  <c r="D55" i="3"/>
  <c r="E55" i="3"/>
  <c r="F55" i="3"/>
  <c r="C55" i="3"/>
  <c r="D51" i="3"/>
  <c r="E51" i="3"/>
  <c r="F51" i="3"/>
  <c r="C51" i="3"/>
  <c r="D49" i="3"/>
  <c r="E49" i="3"/>
  <c r="F49" i="3"/>
  <c r="C49" i="3"/>
  <c r="D47" i="3"/>
  <c r="E47" i="3"/>
  <c r="F47" i="3"/>
  <c r="C47" i="3"/>
  <c r="C56" i="3" s="1"/>
  <c r="D44" i="3"/>
  <c r="E44" i="3"/>
  <c r="F44" i="3"/>
  <c r="C44" i="3"/>
  <c r="D40" i="3"/>
  <c r="E40" i="3"/>
  <c r="F40" i="3"/>
  <c r="C40" i="3"/>
  <c r="C45" i="3" s="1"/>
  <c r="D30" i="3"/>
  <c r="D31" i="3" s="1"/>
  <c r="E30" i="3"/>
  <c r="E31" i="3" s="1"/>
  <c r="F30" i="3"/>
  <c r="F31" i="3" s="1"/>
  <c r="C30" i="3"/>
  <c r="C31" i="3" s="1"/>
  <c r="D26" i="3"/>
  <c r="E26" i="3"/>
  <c r="F26" i="3"/>
  <c r="C26" i="3"/>
  <c r="D24" i="3"/>
  <c r="E24" i="3"/>
  <c r="F24" i="3"/>
  <c r="C24" i="3"/>
  <c r="D22" i="3"/>
  <c r="E22" i="3"/>
  <c r="F22" i="3"/>
  <c r="C22" i="3"/>
  <c r="D20" i="3"/>
  <c r="E20" i="3"/>
  <c r="F20" i="3"/>
  <c r="C20" i="3"/>
  <c r="D11" i="3"/>
  <c r="E11" i="3"/>
  <c r="F11" i="3"/>
  <c r="C11" i="3"/>
  <c r="D7" i="3"/>
  <c r="E7" i="3"/>
  <c r="F7" i="3"/>
  <c r="C7" i="3"/>
  <c r="D3" i="3"/>
  <c r="E3" i="3"/>
  <c r="F3" i="3"/>
  <c r="C3" i="3"/>
  <c r="E98" i="3"/>
  <c r="C98" i="3"/>
  <c r="E97" i="3"/>
  <c r="C97" i="3"/>
  <c r="D82" i="3"/>
  <c r="G63" i="3"/>
  <c r="G58" i="3"/>
  <c r="D98" i="3"/>
  <c r="G57" i="3"/>
  <c r="D97" i="3"/>
  <c r="G53" i="3"/>
  <c r="G52" i="3"/>
  <c r="G42" i="3"/>
  <c r="G41" i="3"/>
  <c r="G28" i="3"/>
  <c r="H19" i="3"/>
  <c r="H20" i="3" s="1"/>
  <c r="G19" i="3"/>
  <c r="G20" i="3" s="1"/>
  <c r="G9" i="3"/>
  <c r="G8" i="3"/>
  <c r="G5" i="3"/>
  <c r="G4" i="3"/>
  <c r="E74" i="3" l="1"/>
  <c r="E87" i="3" s="1"/>
  <c r="F74" i="3"/>
  <c r="F87" i="3" s="1"/>
  <c r="F56" i="3"/>
  <c r="F45" i="3"/>
  <c r="E45" i="3"/>
  <c r="H34" i="3"/>
  <c r="H35" i="3" s="1"/>
  <c r="G34" i="3"/>
  <c r="G35" i="3" s="1"/>
  <c r="F12" i="3"/>
  <c r="F86" i="3" s="1"/>
  <c r="D56" i="3"/>
  <c r="F27" i="3"/>
  <c r="D15" i="3"/>
  <c r="D27" i="3" s="1"/>
  <c r="E27" i="3"/>
  <c r="C27" i="3"/>
  <c r="C92" i="3"/>
  <c r="C79" i="3"/>
  <c r="D12" i="3"/>
  <c r="D86" i="3" s="1"/>
  <c r="E56" i="3"/>
  <c r="E79" i="3"/>
  <c r="C74" i="3"/>
  <c r="C87" i="3" s="1"/>
  <c r="D74" i="3"/>
  <c r="D87" i="3" s="1"/>
  <c r="D45" i="3"/>
  <c r="E12" i="3"/>
  <c r="G39" i="3"/>
  <c r="G40" i="3" s="1"/>
  <c r="H75" i="3"/>
  <c r="H76" i="3" s="1"/>
  <c r="H48" i="3"/>
  <c r="H49" i="3" s="1"/>
  <c r="H50" i="3"/>
  <c r="H51" i="3" s="1"/>
  <c r="G77" i="3"/>
  <c r="G78" i="3" s="1"/>
  <c r="H39" i="3"/>
  <c r="H40" i="3" s="1"/>
  <c r="H52" i="3"/>
  <c r="G66" i="3"/>
  <c r="G67" i="3" s="1"/>
  <c r="G68" i="3"/>
  <c r="G69" i="3" s="1"/>
  <c r="G70" i="3"/>
  <c r="G71" i="3" s="1"/>
  <c r="G72" i="3"/>
  <c r="G73" i="3" s="1"/>
  <c r="C96" i="3"/>
  <c r="H29" i="3"/>
  <c r="G29" i="3"/>
  <c r="G30" i="3" s="1"/>
  <c r="G31" i="3" s="1"/>
  <c r="G50" i="3"/>
  <c r="G51" i="3" s="1"/>
  <c r="H66" i="3"/>
  <c r="H67" i="3" s="1"/>
  <c r="H68" i="3"/>
  <c r="H69" i="3" s="1"/>
  <c r="H70" i="3"/>
  <c r="H71" i="3" s="1"/>
  <c r="H72" i="3"/>
  <c r="H73" i="3" s="1"/>
  <c r="E96" i="3"/>
  <c r="G6" i="3"/>
  <c r="G7" i="3" s="1"/>
  <c r="H28" i="3"/>
  <c r="G21" i="3"/>
  <c r="G22" i="3" s="1"/>
  <c r="G23" i="3"/>
  <c r="G24" i="3" s="1"/>
  <c r="G25" i="3"/>
  <c r="G26" i="3" s="1"/>
  <c r="G43" i="3"/>
  <c r="G44" i="3" s="1"/>
  <c r="G46" i="3"/>
  <c r="G47" i="3" s="1"/>
  <c r="H53" i="3"/>
  <c r="G64" i="3"/>
  <c r="G65" i="3" s="1"/>
  <c r="H77" i="3"/>
  <c r="H78" i="3" s="1"/>
  <c r="H83" i="3"/>
  <c r="H2" i="3"/>
  <c r="H3" i="3" s="1"/>
  <c r="H8" i="3"/>
  <c r="G61" i="3"/>
  <c r="G62" i="3" s="1"/>
  <c r="G17" i="3"/>
  <c r="G18" i="3" s="1"/>
  <c r="H46" i="3"/>
  <c r="H47" i="3" s="1"/>
  <c r="G97" i="3"/>
  <c r="H21" i="3"/>
  <c r="H22" i="3" s="1"/>
  <c r="H23" i="3"/>
  <c r="H24" i="3" s="1"/>
  <c r="H25" i="3"/>
  <c r="H26" i="3" s="1"/>
  <c r="G48" i="3"/>
  <c r="G49" i="3" s="1"/>
  <c r="H61" i="3"/>
  <c r="H62" i="3" s="1"/>
  <c r="G80" i="3"/>
  <c r="G54" i="3"/>
  <c r="G55" i="3" s="1"/>
  <c r="G59" i="3"/>
  <c r="G60" i="3" s="1"/>
  <c r="H80" i="3"/>
  <c r="G98" i="3"/>
  <c r="H64" i="3"/>
  <c r="H63" i="3"/>
  <c r="H17" i="3"/>
  <c r="H18" i="3" s="1"/>
  <c r="H4" i="3"/>
  <c r="H5" i="3"/>
  <c r="H42" i="3"/>
  <c r="D96" i="3"/>
  <c r="F98" i="3"/>
  <c r="H98" i="3" s="1"/>
  <c r="H58" i="3"/>
  <c r="G10" i="3"/>
  <c r="G11" i="3" s="1"/>
  <c r="H41" i="3"/>
  <c r="F97" i="3"/>
  <c r="H57" i="3"/>
  <c r="G75" i="3"/>
  <c r="G76" i="3" s="1"/>
  <c r="E86" i="3" l="1"/>
  <c r="G90" i="3"/>
  <c r="H93" i="3"/>
  <c r="H89" i="3"/>
  <c r="G94" i="3"/>
  <c r="G93" i="3"/>
  <c r="G89" i="3"/>
  <c r="F88" i="3"/>
  <c r="E88" i="3"/>
  <c r="G27" i="3"/>
  <c r="H84" i="3"/>
  <c r="H85" i="3" s="1"/>
  <c r="H81" i="3"/>
  <c r="H82" i="3" s="1"/>
  <c r="G81" i="3"/>
  <c r="G82" i="3" s="1"/>
  <c r="D88" i="3"/>
  <c r="H79" i="3"/>
  <c r="G45" i="3"/>
  <c r="H54" i="3"/>
  <c r="H55" i="3" s="1"/>
  <c r="H56" i="3" s="1"/>
  <c r="G79" i="3"/>
  <c r="H6" i="3"/>
  <c r="H7" i="3" s="1"/>
  <c r="G56" i="3"/>
  <c r="H30" i="3"/>
  <c r="H31" i="3" s="1"/>
  <c r="G96" i="3"/>
  <c r="G74" i="3"/>
  <c r="H59" i="3"/>
  <c r="H60" i="3" s="1"/>
  <c r="H43" i="3"/>
  <c r="H44" i="3" s="1"/>
  <c r="H45" i="3" s="1"/>
  <c r="H27" i="3"/>
  <c r="H65" i="3"/>
  <c r="H9" i="3"/>
  <c r="H94" i="3" s="1"/>
  <c r="H10" i="3"/>
  <c r="E92" i="3"/>
  <c r="H97" i="3"/>
  <c r="H96" i="3" s="1"/>
  <c r="F96" i="3"/>
  <c r="D92" i="3"/>
  <c r="H90" i="3" l="1"/>
  <c r="G87" i="3"/>
  <c r="H74" i="3"/>
  <c r="H87" i="3" s="1"/>
  <c r="G92" i="3"/>
  <c r="H92" i="3"/>
  <c r="F92" i="3"/>
  <c r="H11" i="3"/>
  <c r="H12" i="3" s="1"/>
  <c r="H86" i="3" s="1"/>
  <c r="H88" i="3" l="1"/>
  <c r="G2" i="3" l="1"/>
  <c r="G3" i="3" s="1"/>
  <c r="G12" i="3" s="1"/>
  <c r="C12" i="3"/>
  <c r="G83" i="3"/>
  <c r="G84" i="3" s="1"/>
  <c r="G85" i="3" s="1"/>
  <c r="C85" i="3"/>
  <c r="C86" i="3" l="1"/>
  <c r="G86" i="3"/>
  <c r="G88" i="3" s="1"/>
  <c r="C88" i="3"/>
</calcChain>
</file>

<file path=xl/sharedStrings.xml><?xml version="1.0" encoding="utf-8"?>
<sst xmlns="http://schemas.openxmlformats.org/spreadsheetml/2006/main" count="506" uniqueCount="174">
  <si>
    <t>RSO1.1</t>
  </si>
  <si>
    <t>RSO1.2</t>
  </si>
  <si>
    <t>RSO1.3</t>
  </si>
  <si>
    <t xml:space="preserve">RSO2.1 </t>
  </si>
  <si>
    <t>RSO2.2</t>
  </si>
  <si>
    <t>RSO2.4</t>
  </si>
  <si>
    <t>RSO2.5</t>
  </si>
  <si>
    <t>RSO2.6</t>
  </si>
  <si>
    <t>RSO2.8</t>
  </si>
  <si>
    <t>RSO3.1</t>
  </si>
  <si>
    <t>RSO3.2</t>
  </si>
  <si>
    <t>RSO4.2</t>
  </si>
  <si>
    <t>RSO4.3</t>
  </si>
  <si>
    <t>RSO4.5</t>
  </si>
  <si>
    <t>RSO4.6</t>
  </si>
  <si>
    <t>ESO4.1</t>
  </si>
  <si>
    <t>ESO4.6</t>
  </si>
  <si>
    <t>ESO4.8</t>
  </si>
  <si>
    <t>ESO4.9</t>
  </si>
  <si>
    <t>ESO4.10</t>
  </si>
  <si>
    <t>ESO4.11</t>
  </si>
  <si>
    <t>ESO4.12</t>
  </si>
  <si>
    <t>RSO5.1</t>
  </si>
  <si>
    <t>RSO5.2</t>
  </si>
  <si>
    <t>ΤΒ ΕΚΤ+</t>
  </si>
  <si>
    <t>ΤΒ ΕΤΠΑ</t>
  </si>
  <si>
    <t>Σύνολο ΠεΠ</t>
  </si>
  <si>
    <t>Υφιστάμενη ΔΔ (€)</t>
  </si>
  <si>
    <t>Υφιστάμενη ΚΣ (€)</t>
  </si>
  <si>
    <t>Μεταβολή ΔΔ (€)</t>
  </si>
  <si>
    <t>Μεταβολή ΚΣ (€)</t>
  </si>
  <si>
    <t>Νέα ΔΔ (€)</t>
  </si>
  <si>
    <t>Σχόλια</t>
  </si>
  <si>
    <t>Σύνολο ΕΤΠΑ</t>
  </si>
  <si>
    <t>Σύνολο ΕΚΤ</t>
  </si>
  <si>
    <t>Προτεραιότητα - ΕΣ/ Ταμείο</t>
  </si>
  <si>
    <t>Π1 (ΕΤΠΑ)</t>
  </si>
  <si>
    <t>Π2Α (ΕΤΠΑ)</t>
  </si>
  <si>
    <t>Π2Β (ΕΤΠΑ)</t>
  </si>
  <si>
    <t>Π3 (ΕΤΠΑ)</t>
  </si>
  <si>
    <t>Π4Α (ΕΤΠΑ)</t>
  </si>
  <si>
    <t>Π5 (ΕΤΠΑ)</t>
  </si>
  <si>
    <t>Π6 (ΕΚΤ+)</t>
  </si>
  <si>
    <t>Π7 (ΕΤΠΑ)</t>
  </si>
  <si>
    <t>Π4Β (ΕΚΤ+)</t>
  </si>
  <si>
    <t>Νέα ΚΣ (€)</t>
  </si>
  <si>
    <t>Πεδία Παρέμβασης</t>
  </si>
  <si>
    <t>004. Επενδύσεις σε πάγια περιουσιακά στοιχεία, συμπεριλαμβανομένης υποδομής για έρευνα, δημόσιων ερευνητικών κέντρων και τριτοβάθμιας εκπαίδευσης που συνδέονται άμεσα με δραστηριότητες έρευνας και καινοτομίας</t>
  </si>
  <si>
    <t>009. Δραστηριότητες έρευνας και καινοτομίας σε πολύ μικρές επιχειρήσεις, συμπεριλαμβανομένης της δικτύωσης (βιομηχανική έρευνα, πειραματική ανάπτυξη, μελέτες σκοπιμότητας)</t>
  </si>
  <si>
    <t>010. Δραστηριότητες έρευνας και καινοτομίας σε ΜΜΕ, συμπεριλαμβανομένης της δικτύωσης</t>
  </si>
  <si>
    <t>011. Δραστηριότητες έρευνας και καινοτομίας σε μεγάλες επιχειρήσεις, συμπεριλαμβανομένης της δικτύωσης</t>
  </si>
  <si>
    <t>028. Μεταφορά τεχνολογίας και συνεργασία μεταξύ των επιχειρήσεων, των ερευνητικών κέντρων και του τομέα της τριτοβάθμιας εκπαίδευσης</t>
  </si>
  <si>
    <t>013. Ψηφιοποίηση των ΜΜΕ (συμπεριλαμβάνονται το ηλεκτρονικό εμπόριο, η ηλεκτρονική επιχειρηματική δραστηριότητα ...)</t>
  </si>
  <si>
    <t>016-Λύσεις ΤΠΕ, ηλεκτρονικές υπηρεσίες και εφαρμογές για κυβερνήσεις</t>
  </si>
  <si>
    <t>021-Επιχειρηματική ανάπτυξη και διεθνοποίηση ΜΜΕ, συμπεριλαβανομένων παραγωγικών επενδύσεων</t>
  </si>
  <si>
    <t>025-Εκκολαπτήριο επιχειρήσεων, υποστήριξη τεχνοβλαστών, παράγωγων επιχειρήσεων (spin outs) και νεοσύστατων επιχειρήσεων</t>
  </si>
  <si>
    <t>075-Στήριξη φιλικών προς το περιβάλλον διεργασιών παραγωγής και αποδοτικής χρήσης των πόρων στις ΜΜΕ</t>
  </si>
  <si>
    <t>027-Διαδικασίες καινοτομίας στις ΜΜΕ (διαδικασία καινοτομίας, οργανωτική καινοτομία …)</t>
  </si>
  <si>
    <t>045-Ανακαίνιση για ενεργειακή απόδοση ή μέτρα ενεργειακής απόδοσης σε δημόσια υποδομή, έργα επίδειξης και υποστηρικτικά μέτρα σύμφωνα με τα κριτήρια ενεργειακής απόδοσης</t>
  </si>
  <si>
    <t>048-Ανανεώσιμη πηγή ενέργειας: ηλιακή</t>
  </si>
  <si>
    <t>058-Προσαρμογή στα μέτρα για την αντιμετώπιση της κλιματικής αλλαγής και πρόληψη και διαχείριση των κινδύνων που συνδέονται με το κλίμα: πλημμύρες και κατολισθήσεις …</t>
  </si>
  <si>
    <t>059-Προσαρμογή στα μέτρα για την αντιμετώπιση της κλιματικής αλλαγής και πρόληψη και διαχείριση των κινδύνων που συνδέονται με το κλίμα: πυρκαγιές …</t>
  </si>
  <si>
    <t>061-Πρόληψη και διαχείριση κινδύνων για φυσικούς κινδύνους μη σχετιζόμενους με το κλίμα (π.χ. σεισμοί) και κινδύνων που συνδέονται με ανθρώπινες δραστηριότητες (π.χ. τεχνολογικά ατυχήματα), …</t>
  </si>
  <si>
    <t>062-Παροχή νερού για ανθρώπινη κατανάλωση (άντληση, επεξεργασία, υποδομές αποθήκευσης και διανομής, μέτρα αύξησης της απόδοσης, παροχή πόσιμου νερού)</t>
  </si>
  <si>
    <t>064-Διαχείριση υδάτων και διατήρηση υδάτινων πόρων (συμπεριλαμβάνονται η διαχείριση λεκάνης απορροής ποταμού, ειδικά μέτρα για την προσαρμογή στην κλιματική αλλαγή, επαναχρησιμοποίηση, μείωση των διαρροών)</t>
  </si>
  <si>
    <t>065-Συλλογή και επεξεργασία υγρών αποβλήτων</t>
  </si>
  <si>
    <t>067-Διαχείριση οικιακών αποβλήτων: μέτρα πρόληψης, ελαχιστοποίησης, διαλογής, επαναχρησιμοποίησης, ανακύκλωσης</t>
  </si>
  <si>
    <t>083-Υποδομές ποδηλασίας</t>
  </si>
  <si>
    <t>092-Ανακατασκευές ή εκσυγχρονισμοί αυτοκινητοδρόμων και οδών - Εκτεταμένο δίκτυο ΔΕΔ-Μ</t>
  </si>
  <si>
    <t>090-Άλλες νέες ή αναβαθμισμένες εθνικές και περιφερειακές οδοί και οδοί τοπικής πρόσβασης</t>
  </si>
  <si>
    <t>093-Άλλες ανακατασκευές και εκσυγχρονισμοί οδών (αυτοκινητοδρόμων, εθνικών, περιφερειακών ή τοπικών οδών)</t>
  </si>
  <si>
    <t>121-Υποδομή για προσχολική εκπαίδευση και φροντίδα</t>
  </si>
  <si>
    <t>122-Υποδομή για πρωτοβάθμια και δευτεροβάθμια εκπαίδευση</t>
  </si>
  <si>
    <t>123-Υποδομή για τριτοβάθμια εκπαίδευση</t>
  </si>
  <si>
    <t>124-Υποδομή για επαγγελματική εκπαίδευση και κατάρτιση και για εκπαίδευση ενηλίκων</t>
  </si>
  <si>
    <t>127-Άλλες κοινωνικές υποδομές που συμβάλλουν στην κοινωνική ένταξη στην κοινότητα</t>
  </si>
  <si>
    <t>128-Υποδομές στον τομέα της υγείας</t>
  </si>
  <si>
    <t>129-Υγειονομικός εξοπλισμός</t>
  </si>
  <si>
    <t>130-Κινητά περιουσιακά στοιχεία στον τομέα της υγείας</t>
  </si>
  <si>
    <t>165-Προστασία, ανάπτυξη και προβολή της δημόσιας τουριστικής περιουσίας και υπηρεσιών στον τομέα του τουρισμού</t>
  </si>
  <si>
    <t>166-Προστασία, ανάπτυξη και προβολή της πολιτισμικής κληρονομιάς και των πολιτιστικών υπηρεσιών</t>
  </si>
  <si>
    <t>134-Μέτρα για τη βελτίωση της πρόσβασης στην απασχόληση</t>
  </si>
  <si>
    <t xml:space="preserve">137-Στήριξη της αυτοαπασχόλησης και της σύστασης επιχειρήσεων </t>
  </si>
  <si>
    <t xml:space="preserve">138-Στήριξη της κοινωνικής οικονομίας και των κοινωνικών επιχειρήσεων </t>
  </si>
  <si>
    <t>150-Στήριξη της τριτοβάθμιας εκπαίδευσης (εξαιρουμένων των υποδομών)</t>
  </si>
  <si>
    <t>152-Μέτρα για την προώθηση των ίσων ευκαιριών και της ενεργού συμμετοχής στην κοινωνία</t>
  </si>
  <si>
    <t>149-Στήριξη της πρωτοβάθμιας και δευτεροβάθμιας εκπαίδευσης (εξαιρουμένων των υποδομών)</t>
  </si>
  <si>
    <t>156-Ειδικές δράσεις για την αύξηση της συμμετοχής των υπηκόων τρίτων χωρών στην απασχόληση</t>
  </si>
  <si>
    <t>154-Μέτρα για τη βελτίωση της πρόσβασης περιθωριοποιημένων ομάδων, όπως οι Ρομά, στην εκπαίδευση και την απασχόληση και για την προώθηση της κοινωνικής ένταξής τους</t>
  </si>
  <si>
    <t>155-Στήριξη στις οργανώσεις της κοινωνίας των πολιτών που εργάζονται με περιθωριοποιημένες κοινότητες, όπως οι Ρομά</t>
  </si>
  <si>
    <t>163-Προώθηση της κοινωνικής ένταξης των ατόμων που αντιμετωπίζουν κίνδυνο φτώχειας ή κοινωνικού αποκλεισμού, συμπεριλαμβανομένων των απόρων και των παιδιών</t>
  </si>
  <si>
    <t>148-Στήριξη της προσχολικής εκπαίδευσης και φροντίδας (εξαιρουμένων των υποδομών)</t>
  </si>
  <si>
    <t>158-Μέτρα για την αναβάθμιση της ισότιμης και έγκαιρης πρόσβασης σε ποιοτικές, βιώσιμες και προσιτές υπηρεσίες</t>
  </si>
  <si>
    <t>159-Μέτρα για την αναβαθμισμένη παροχή υπηρεσιών φροντίδας σε επίπεδο οικογενειών και τοπικών κοινοτήτων</t>
  </si>
  <si>
    <t>160-Μέτρα για τη βελτίωση της προσβασιμότητας, της αποτελεσματικότητας και της ανθεκτικότητας των συστημάτων υγειονομικής περίθαλψης (εξαιρουμένων των υποδομών)</t>
  </si>
  <si>
    <t>161-Μέτρα για τη βελτίωση της πρόσβασης στη μακροχρόνια περίθαλψη (εξαιρουμένων των υποδομών)</t>
  </si>
  <si>
    <t>162-Μέτρα για τον εκσυγχρονισμό των συστημάτων κοινωνικής προστασίας, συμπεριλαμβανομένης της προώθησης της πρόσβασης στην κοινωνική προστασία</t>
  </si>
  <si>
    <t>079-Προστασία της φύσης και της βιοποικιλότητας, φυσική κληρονομιά και φυσικοί πόροι, πράσινες και γαλάζιες υποδομές</t>
  </si>
  <si>
    <t>082-Τροχαίο υλικό καθαρών αστικών μεταφορών</t>
  </si>
  <si>
    <t>179-Πληροφόρηση και επικοινωνία</t>
  </si>
  <si>
    <t>180-Προετοιμασία, υλοποίηση, παρακολούθηση και έλεγχος</t>
  </si>
  <si>
    <t>181-Αξιολόγηση και μελέτες, συλλογή δεδομένων</t>
  </si>
  <si>
    <t>182-Ενίσχυση της ικανότητας των αρχών του κράτους μέλους, των δικαιούχων και των οικείων εταίρων</t>
  </si>
  <si>
    <t>020-Επιχειρηματική υποδομή για ΜΜΕ (συμπεριλαμβάνονται βιομηχανικά πάρκα και βιομηχανικοί χώροι)</t>
  </si>
  <si>
    <t>043-Κατασκευή νέων ενεργειακά αποδοτικών κτιρίων</t>
  </si>
  <si>
    <t>044-Ανακαίνιση για ενεργειακή απόδοση ή μέτρα ενεργειακής απόδοσης σε δημόσια υποδομή, έργα επίδειξης και υποστηρικτικά μέτρα</t>
  </si>
  <si>
    <t>168-Υλική ανάπλαση και ασφάλεια δημόσιων χώρων</t>
  </si>
  <si>
    <t>041-Ενεργειακή απόδοση με ανακαίνιση του υφιστάμενου οικιστικού αποθέματος, έργα επίδειξης και υποστηρικτικά μέτρα</t>
  </si>
  <si>
    <t>Μείωση πόρων RSO3.1 προς ενίσχυση RSO3.2.</t>
  </si>
  <si>
    <t>Αύξηση πόρων (μεταφορά από RSO3.1)</t>
  </si>
  <si>
    <t>026-Στήριξη συνεργατικών σχηματισμών καινοτομίας, μεταξύ άλλων μεταξύ επιχειρήσεων, ερευνητικών οργανισμών και δημόσιων αρχών και επιχειρηματικών δικτύων που ωφελούν κατά κύριο λόγο τις ΜΜΕ</t>
  </si>
  <si>
    <t>139-Μέτρα για τον εκσυγχρονισμό και την ενίσχυση των θεσμών και των υπηρεσιών της αγοράς εργασίας, ώστε αξιολογούνται και να προβλέπονται οι ανάγκες σε δεξιότητες να εξασφαλίζεται η έγκαιρη και εξατομικευμένη βοήθεια</t>
  </si>
  <si>
    <t>Π1Α (ΕΤΠΑ)</t>
  </si>
  <si>
    <t>RSO1.6</t>
  </si>
  <si>
    <t>Μείωση πόρων προς νέα Π1Α (STEP)</t>
  </si>
  <si>
    <t>Π2Γ (ΕΤΠΑ)</t>
  </si>
  <si>
    <t>RSO2.11</t>
  </si>
  <si>
    <t xml:space="preserve">RSO1.6 </t>
  </si>
  <si>
    <t>190-Παραγωγικές επενδύσεις σε μεγάλες επιχειρήσεις που συνδέονται κυρίως με τις βιοτεχνολογίες</t>
  </si>
  <si>
    <t>191-Παραγωγικές επενδύσεις σε ΜΜΕ που συνδέονται κυρίως με τις βιοτεχνολογίες</t>
  </si>
  <si>
    <t>192-Παραγωγικές επενδύσεις σε μεγάλες επιχειρήσεις που συνδέονται κυρίως με ψηφιακές τεχνολογίες και καινοτομία στον τομέα της υπερπροηγμένης τεχνολογίας.</t>
  </si>
  <si>
    <t>193-Παραγωγικές επενδύσεις σε ΜΜΕ που συνδέονται κυρίως με ψηφιακές τεχνολογίες και καινοτομία στον τομέα της υπερπροηγμένης τεχνολογίας</t>
  </si>
  <si>
    <t>check</t>
  </si>
  <si>
    <t>Χρηματοδοτική ενίσχυση από Π4Α: RSO4.6, Π5: RSO5.2 &amp; ΤΒ ΕΤΠΑ</t>
  </si>
  <si>
    <t>Mηχανισμός εδαφικής υλοποίησης και εδαφική εστίαση (κωδικός)</t>
  </si>
  <si>
    <t>33. Άλλες προσεγγίσεις — Καμία εδαφική στόχευση</t>
  </si>
  <si>
    <t>02. ΟΕΕ — Πόλεις, κωμοπόλεις και προάστια</t>
  </si>
  <si>
    <t>Μείωση πόρων που δεσμεύονται για στρατηγικές ΒΑΑ στο πλαίσιο του ΕΣ.</t>
  </si>
  <si>
    <t>08. ΟΕΕ — Άλλα είδη στοχευόμενων περιοχών</t>
  </si>
  <si>
    <t>Αύξηση πόρων που δεσμεύονται για στρατηγικές ΒΑΑ στο πλαίσιο του ΕΣ.</t>
  </si>
  <si>
    <t>Αύξηση πόρων που δεσμεύονται για λοιπές ΟΧΕ στο πλαίσιο του ΕΣ.</t>
  </si>
  <si>
    <t>Μείωση πόρων που δεσμεύονται για λοιπές ΟΧΕ στο πλαίσιο του ΕΣ.</t>
  </si>
  <si>
    <t>Δέσμευση πόρων για τις ανάγκες στρατηγικών ΒΑΑ.</t>
  </si>
  <si>
    <t>Εκ των οποίων για χωρικές στρατηγικές</t>
  </si>
  <si>
    <t>Σύνολο πόρων ΕΤΠΑ για χωρικές στρατηγικές</t>
  </si>
  <si>
    <t>Σύνολο πόρων ΕΚΤ+ για χωρικές στρατηγικές</t>
  </si>
  <si>
    <t>041-Ενεργειακή απόδοση με ανακαίνιση του υφιστάμενου οικιστικού αποθέματος, επιδεικτικά έργα και υποστηρικτικά μέτρα</t>
  </si>
  <si>
    <t>Μεταφορά πόρων σε Π2Γ/RSO2.5 (Ύδατα)</t>
  </si>
  <si>
    <t>Μείωση πόρων προς ενίσχυση Π2Γ: RSO2.5 (Ύδατα)</t>
  </si>
  <si>
    <t>Μείωση πόρων προς νέα Π2Γ (ΥΔΑΤΑ)</t>
  </si>
  <si>
    <t>Πόροι Δ.Δ για επίτευξη 10%</t>
  </si>
  <si>
    <t>STEP (ενίσχυση από Π1)</t>
  </si>
  <si>
    <t xml:space="preserve">Χρηματοδοτική ενίσχυση από Π1: RSO1.2, Π2Α: RSO2.1 &amp; RSO2.4, Π4Α: RSO4.2, RSO4.3, RSO4.5 </t>
  </si>
  <si>
    <t>Π2Δ (ΕΤΠΑ)</t>
  </si>
  <si>
    <t>Μείωση πόρων προς ενίσχυση Π2Δ: RSO2.11 (Στέγαση)</t>
  </si>
  <si>
    <t>Αύξηση πόρων από ESO4.11</t>
  </si>
  <si>
    <t>063-Παροχή νερού για ανθρώπινη κατανάλωση (άντληση, επεξεργασία, υποδομές αποθήκευσης και διανομής, μέτρα αύξησης της απόδοσης, παροχή πόσιμου νερού) σε συμμόρφωση προς τα κριτήρια αποδοτικότητας</t>
  </si>
  <si>
    <r>
      <rPr>
        <b/>
        <sz val="9"/>
        <color rgb="FFC00000"/>
        <rFont val="Calibri"/>
        <family val="2"/>
        <scheme val="minor"/>
      </rPr>
      <t>Νέα Προτεραιότητα</t>
    </r>
    <r>
      <rPr>
        <sz val="9"/>
        <color rgb="FFC00000"/>
        <rFont val="Calibri"/>
        <family val="2"/>
        <scheme val="minor"/>
      </rPr>
      <t xml:space="preserve"> (STEP)</t>
    </r>
  </si>
  <si>
    <t>Διαγραφή RSO2.2 και μεταφορά πόρων σε Π5/ RSO5.1 (1,5εκ.€) -π.π.041</t>
  </si>
  <si>
    <r>
      <rPr>
        <b/>
        <sz val="9"/>
        <color rgb="FFC00000"/>
        <rFont val="Calibri"/>
        <family val="2"/>
        <scheme val="minor"/>
      </rPr>
      <t xml:space="preserve">Νέα Προτεραιότητα </t>
    </r>
    <r>
      <rPr>
        <sz val="9"/>
        <color rgb="FFC00000"/>
        <rFont val="Calibri"/>
        <family val="2"/>
        <scheme val="minor"/>
      </rPr>
      <t>(Ύδατα)</t>
    </r>
  </si>
  <si>
    <r>
      <rPr>
        <b/>
        <sz val="9"/>
        <color rgb="FFC00000"/>
        <rFont val="Calibri"/>
        <family val="2"/>
        <scheme val="minor"/>
      </rPr>
      <t>Νέα Προτεραιότητα (</t>
    </r>
    <r>
      <rPr>
        <sz val="9"/>
        <color rgb="FFC00000"/>
        <rFont val="Calibri"/>
        <family val="2"/>
        <scheme val="minor"/>
      </rPr>
      <t>Στέγαση)</t>
    </r>
  </si>
  <si>
    <t>Αύξηση πόρων για δράση οικιακού τομέα σε Ιωάννινα (αντιμετώπιση αιθαλομίχλης) - προσθήκη π.π.041 (μεταφορά από Π2Α/RSO2.1 &amp; RSO2.2)</t>
  </si>
  <si>
    <t>Μεταφορά πόρων προς νέα Π2Γ / ΥΔΑΤΑ (4,5εκ.€) &amp; Π5/ RSO5.1 (3,5εκ.€) -π.π.041</t>
  </si>
  <si>
    <t>Διαγραφή RSO4.3 και μεταφορά πόρων σε Π2Γ: RSO2.5 (Ύδατα)</t>
  </si>
  <si>
    <t>Αύξηση πόρων από ESO4.11 &amp; ESO4.6</t>
  </si>
  <si>
    <t>Μείωση πόρων προς ESO4.1</t>
  </si>
  <si>
    <t>Ο.π.</t>
  </si>
  <si>
    <t>Χρηματοδοτική ενίσχυση από π.π.027</t>
  </si>
  <si>
    <t>Μείωση πόρων προς νέα Π1Α (STEP) &amp; εσωτερική ανακατανομή πόρων</t>
  </si>
  <si>
    <t xml:space="preserve">Μείωση πόρων προς νέα Π1Α (STEP) </t>
  </si>
  <si>
    <t xml:space="preserve">Ενίσχυση της ικανότητας ερευνητικών φορέων για ανάπτυξη κρίσιμων τεχνολογιών στον στρατηγικό τομέα STEP της Βιοτεχνολογίας.  </t>
  </si>
  <si>
    <t xml:space="preserve">Συμπληρωματική δράση για υποστήριξη επιχειρήσεων </t>
  </si>
  <si>
    <t>Μεταφορά πόρων προς νέα Π2Γ / ΥΔΑΤΑ (4,5εκ.€) &amp; Π5/ RSO5.1 (3,5εκ.€) -π.π.041 (αντλίες θερμότητας/ Ιωάννινα)</t>
  </si>
  <si>
    <t>Διαγραφή RSO2.2 και μεταφορά πόρων σε Π5/ RSO5.1 (1,5εκ.€) -π.π.041 (αντλίες θερμότητας/ Ιωάννινα)</t>
  </si>
  <si>
    <t>Εσωτερική ανακατανομή πόρων. Δράσεις στον τομέα της ύδρευσης θα γίνουν κυρίως μέσω της Π2Γ.</t>
  </si>
  <si>
    <t>Δράσεις βιώσιμης διαχείρισης των υδάτων (προσαρμογή στα νέα κλιματικά δεδομένα (ξηρασία, πλημμύρες, κλπ.))</t>
  </si>
  <si>
    <t>Δράσεις βιώσιμης διαχείρισης των υδάτων</t>
  </si>
  <si>
    <t>Επενδύσεις στη διαχείριση λυμάτων</t>
  </si>
  <si>
    <t>Νέο π.π. για δράση οικιακού τομέα (αντλίες θερμότητας) σε Ιωάννινα (αντιμετώπιση αιθαλομίχλης) (μεταφορά από Π2Α/RSO2.1 &amp; RSO2.2)</t>
  </si>
  <si>
    <t>Νέα ΔΔ (€) - 1η αναθεώρηση</t>
  </si>
  <si>
    <t>Νέα ΚΣ (€) - 1η αναθεώρηση</t>
  </si>
  <si>
    <t>Μείωση πόρων προς ESO4.1, ESO4.8 &amp; ESO4.12</t>
  </si>
  <si>
    <t xml:space="preserve">043-Κατασκευή νέων ενεργειακά αποδοτικών κτιρίων </t>
  </si>
  <si>
    <t xml:space="preserve">2Δ.xi.1: Ανακαίνιση Παλαιών Κατοικιών με Ήπιες Ενεργειακές Παρεμβάσεις
2Δ.xi.2: Ανακαίνιση Δημοτικών / Περιφερειακών Κτιρίων για τη διάθεσή τους προς μίσθωση σε εργαζόμενους σε δημόσιες υπηρεσίες
2Δ.xi.3: Λοιπές δράσεις προσιτής στέγασης (π.χ. Φοιτητικές εστίες)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</si>
</sst>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C0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theme="1"/>
      <name val="Calibri"/>
      <family val="2"/>
      <charset val="161"/>
      <scheme val="minor"/>
    </font>
    <font>
      <sz val="9"/>
      <color rgb="FFC00000"/>
      <name val="Calibri"/>
      <family val="2"/>
      <scheme val="minor"/>
    </font>
    <font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9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9"/>
      <name val="Calibri"/>
      <family val="2"/>
      <scheme val="minor"/>
    </font>
    <font>
      <b/>
      <i/>
      <sz val="9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6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4" fontId="3" fillId="0" borderId="0" xfId="0" applyNumberFormat="1" applyFont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left" vertical="top" wrapText="1"/>
    </xf>
    <xf numFmtId="4" fontId="5" fillId="4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left" vertical="top" wrapText="1"/>
    </xf>
    <xf numFmtId="4" fontId="4" fillId="5" borderId="1" xfId="0" applyNumberFormat="1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center" vertical="top" wrapText="1"/>
    </xf>
    <xf numFmtId="9" fontId="3" fillId="0" borderId="0" xfId="1" applyFont="1" applyAlignment="1">
      <alignment horizontal="left" vertical="top" wrapText="1"/>
    </xf>
    <xf numFmtId="4" fontId="5" fillId="0" borderId="0" xfId="0" applyNumberFormat="1" applyFont="1" applyAlignment="1">
      <alignment horizontal="center" vertical="top" wrapText="1"/>
    </xf>
    <xf numFmtId="4" fontId="3" fillId="0" borderId="0" xfId="0" applyNumberFormat="1" applyFont="1" applyAlignment="1">
      <alignment horizontal="left" vertical="top" wrapText="1"/>
    </xf>
    <xf numFmtId="0" fontId="1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vertical="top" wrapText="1"/>
    </xf>
    <xf numFmtId="4" fontId="12" fillId="6" borderId="1" xfId="0" applyNumberFormat="1" applyFont="1" applyFill="1" applyBorder="1" applyAlignment="1">
      <alignment horizontal="center" vertical="top" wrapText="1"/>
    </xf>
    <xf numFmtId="0" fontId="8" fillId="6" borderId="1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 wrapText="1"/>
    </xf>
    <xf numFmtId="4" fontId="4" fillId="6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 applyAlignment="1">
      <alignment horizontal="center" vertical="top" wrapText="1"/>
    </xf>
    <xf numFmtId="0" fontId="2" fillId="7" borderId="1" xfId="0" applyFont="1" applyFill="1" applyBorder="1" applyAlignment="1">
      <alignment horizontal="center" vertical="top" wrapText="1"/>
    </xf>
    <xf numFmtId="4" fontId="2" fillId="7" borderId="1" xfId="0" applyNumberFormat="1" applyFont="1" applyFill="1" applyBorder="1" applyAlignment="1">
      <alignment horizontal="center" vertical="top" wrapText="1"/>
    </xf>
    <xf numFmtId="4" fontId="12" fillId="7" borderId="1" xfId="0" applyNumberFormat="1" applyFont="1" applyFill="1" applyBorder="1" applyAlignment="1">
      <alignment horizontal="center" vertical="top" wrapText="1"/>
    </xf>
    <xf numFmtId="4" fontId="4" fillId="7" borderId="1" xfId="0" applyNumberFormat="1" applyFont="1" applyFill="1" applyBorder="1" applyAlignment="1">
      <alignment horizontal="center" vertical="top" wrapText="1"/>
    </xf>
    <xf numFmtId="10" fontId="7" fillId="7" borderId="1" xfId="1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7" fillId="6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2" fillId="3" borderId="1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vertical="top" wrapText="1"/>
    </xf>
    <xf numFmtId="4" fontId="14" fillId="0" borderId="0" xfId="0" applyNumberFormat="1" applyFont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4" fontId="8" fillId="0" borderId="0" xfId="0" applyNumberFormat="1" applyFont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8"/>
  <sheetViews>
    <sheetView tabSelected="1" zoomScale="85" zoomScaleNormal="85" workbookViewId="0">
      <pane ySplit="1" topLeftCell="A2" activePane="bottomLeft" state="frozen"/>
      <selection pane="bottomLeft" activeCell="S31" sqref="S31"/>
    </sheetView>
  </sheetViews>
  <sheetFormatPr defaultColWidth="8.7109375" defaultRowHeight="12" x14ac:dyDescent="0.25"/>
  <cols>
    <col min="1" max="1" width="12.140625" style="2" customWidth="1"/>
    <col min="2" max="2" width="14.7109375" style="2" customWidth="1"/>
    <col min="3" max="3" width="13.5703125" style="2" customWidth="1"/>
    <col min="4" max="4" width="14" style="2" customWidth="1"/>
    <col min="5" max="5" width="14.5703125" style="2" customWidth="1"/>
    <col min="6" max="6" width="14.28515625" style="40" customWidth="1"/>
    <col min="7" max="7" width="16.42578125" style="40" customWidth="1"/>
    <col min="8" max="8" width="14.28515625" style="49" customWidth="1"/>
    <col min="9" max="9" width="36.7109375" style="12" customWidth="1"/>
    <col min="10" max="11" width="10.7109375" style="2" bestFit="1" customWidth="1"/>
    <col min="12" max="16384" width="8.7109375" style="2"/>
  </cols>
  <sheetData>
    <row r="1" spans="1:9" ht="26.1" customHeight="1" x14ac:dyDescent="0.25">
      <c r="A1" s="1" t="s">
        <v>35</v>
      </c>
      <c r="B1" s="1" t="s">
        <v>27</v>
      </c>
      <c r="C1" s="1" t="s">
        <v>28</v>
      </c>
      <c r="D1" s="1" t="s">
        <v>169</v>
      </c>
      <c r="E1" s="1" t="s">
        <v>170</v>
      </c>
      <c r="F1" s="34" t="s">
        <v>29</v>
      </c>
      <c r="G1" s="34" t="s">
        <v>30</v>
      </c>
      <c r="H1" s="35" t="s">
        <v>140</v>
      </c>
      <c r="I1" s="1" t="s">
        <v>32</v>
      </c>
    </row>
    <row r="2" spans="1:9" x14ac:dyDescent="0.25">
      <c r="A2" s="3" t="s">
        <v>0</v>
      </c>
      <c r="B2" s="4">
        <v>20250000</v>
      </c>
      <c r="C2" s="4">
        <v>17212500</v>
      </c>
      <c r="D2" s="36">
        <v>16250000</v>
      </c>
      <c r="E2" s="36">
        <v>13812500</v>
      </c>
      <c r="F2" s="17">
        <f t="shared" ref="F2:G4" si="0">D2-B2</f>
        <v>-4000000</v>
      </c>
      <c r="G2" s="17">
        <f t="shared" si="0"/>
        <v>-3400000</v>
      </c>
      <c r="H2" s="36">
        <f>-F2</f>
        <v>4000000</v>
      </c>
      <c r="I2" s="15" t="s">
        <v>114</v>
      </c>
    </row>
    <row r="3" spans="1:9" x14ac:dyDescent="0.25">
      <c r="A3" s="3" t="s">
        <v>1</v>
      </c>
      <c r="B3" s="4">
        <v>6000000</v>
      </c>
      <c r="C3" s="4">
        <v>5100000</v>
      </c>
      <c r="D3" s="36">
        <v>3500000</v>
      </c>
      <c r="E3" s="36">
        <v>2975000</v>
      </c>
      <c r="F3" s="17">
        <f t="shared" si="0"/>
        <v>-2500000</v>
      </c>
      <c r="G3" s="17">
        <f t="shared" si="0"/>
        <v>-2125000</v>
      </c>
      <c r="H3" s="36">
        <f>-F3</f>
        <v>2500000</v>
      </c>
      <c r="I3" s="15" t="s">
        <v>139</v>
      </c>
    </row>
    <row r="4" spans="1:9" x14ac:dyDescent="0.25">
      <c r="A4" s="3" t="s">
        <v>2</v>
      </c>
      <c r="B4" s="4">
        <v>27854712</v>
      </c>
      <c r="C4" s="4">
        <v>23676505</v>
      </c>
      <c r="D4" s="36">
        <v>26854712</v>
      </c>
      <c r="E4" s="36">
        <v>22826505</v>
      </c>
      <c r="F4" s="17">
        <f t="shared" si="0"/>
        <v>-1000000</v>
      </c>
      <c r="G4" s="17">
        <f t="shared" si="0"/>
        <v>-850000</v>
      </c>
      <c r="H4" s="36">
        <f>-F4</f>
        <v>1000000</v>
      </c>
      <c r="I4" s="15" t="s">
        <v>114</v>
      </c>
    </row>
    <row r="5" spans="1:9" s="40" customFormat="1" x14ac:dyDescent="0.25">
      <c r="A5" s="37" t="s">
        <v>36</v>
      </c>
      <c r="B5" s="38">
        <f>SUM(B2:B4)</f>
        <v>54104712</v>
      </c>
      <c r="C5" s="38">
        <f>SUM(C2:C4)</f>
        <v>45989005</v>
      </c>
      <c r="D5" s="38">
        <f t="shared" ref="D5:F5" si="1">SUM(D2:D4)</f>
        <v>46604712</v>
      </c>
      <c r="E5" s="38">
        <f>SUM(E2:E4)</f>
        <v>39614005</v>
      </c>
      <c r="F5" s="38">
        <f t="shared" si="1"/>
        <v>-7500000</v>
      </c>
      <c r="G5" s="38">
        <f>SUM(G2:G4)</f>
        <v>-6375000</v>
      </c>
      <c r="H5" s="38">
        <f>SUM(H2:H4)</f>
        <v>7500000</v>
      </c>
      <c r="I5" s="51"/>
    </row>
    <row r="6" spans="1:9" s="40" customFormat="1" x14ac:dyDescent="0.25">
      <c r="A6" s="18" t="s">
        <v>113</v>
      </c>
      <c r="B6" s="36">
        <v>0</v>
      </c>
      <c r="C6" s="36">
        <v>0</v>
      </c>
      <c r="D6" s="36">
        <v>5000000</v>
      </c>
      <c r="E6" s="36">
        <f>ROUND(D6*0.85,0)</f>
        <v>4250000</v>
      </c>
      <c r="F6" s="17">
        <f>D6-B6</f>
        <v>5000000</v>
      </c>
      <c r="G6" s="17">
        <f>E6-C6</f>
        <v>4250000</v>
      </c>
      <c r="H6" s="36"/>
      <c r="I6" s="15" t="s">
        <v>141</v>
      </c>
    </row>
    <row r="7" spans="1:9" s="40" customFormat="1" x14ac:dyDescent="0.25">
      <c r="A7" s="41" t="s">
        <v>112</v>
      </c>
      <c r="B7" s="42">
        <f t="shared" ref="B7:F7" si="2">B6</f>
        <v>0</v>
      </c>
      <c r="C7" s="42">
        <f>C6</f>
        <v>0</v>
      </c>
      <c r="D7" s="42">
        <f t="shared" si="2"/>
        <v>5000000</v>
      </c>
      <c r="E7" s="42">
        <f>E6</f>
        <v>4250000</v>
      </c>
      <c r="F7" s="38">
        <f t="shared" si="2"/>
        <v>5000000</v>
      </c>
      <c r="G7" s="38">
        <f>G6</f>
        <v>4250000</v>
      </c>
      <c r="H7" s="42"/>
      <c r="I7" s="51" t="s">
        <v>147</v>
      </c>
    </row>
    <row r="8" spans="1:9" ht="24" x14ac:dyDescent="0.25">
      <c r="A8" s="3" t="s">
        <v>3</v>
      </c>
      <c r="B8" s="4">
        <v>20037311</v>
      </c>
      <c r="C8" s="4">
        <v>17031714</v>
      </c>
      <c r="D8" s="36">
        <v>12037311</v>
      </c>
      <c r="E8" s="36">
        <v>10231714</v>
      </c>
      <c r="F8" s="17">
        <f t="shared" ref="F8:G12" si="3">D8-B8</f>
        <v>-8000000</v>
      </c>
      <c r="G8" s="17">
        <f t="shared" si="3"/>
        <v>-6800000</v>
      </c>
      <c r="H8" s="36">
        <f>-F8-3500000</f>
        <v>4500000</v>
      </c>
      <c r="I8" s="15" t="s">
        <v>152</v>
      </c>
    </row>
    <row r="9" spans="1:9" ht="24" customHeight="1" x14ac:dyDescent="0.25">
      <c r="A9" s="3" t="s">
        <v>4</v>
      </c>
      <c r="B9" s="4">
        <v>1500000</v>
      </c>
      <c r="C9" s="4">
        <v>1275000</v>
      </c>
      <c r="D9" s="36">
        <v>0</v>
      </c>
      <c r="E9" s="36">
        <v>0</v>
      </c>
      <c r="F9" s="17">
        <f t="shared" si="3"/>
        <v>-1500000</v>
      </c>
      <c r="G9" s="17">
        <f t="shared" si="3"/>
        <v>-1275000</v>
      </c>
      <c r="H9" s="17">
        <v>0</v>
      </c>
      <c r="I9" s="15" t="s">
        <v>148</v>
      </c>
    </row>
    <row r="10" spans="1:9" x14ac:dyDescent="0.25">
      <c r="A10" s="3" t="s">
        <v>5</v>
      </c>
      <c r="B10" s="4">
        <v>17975307</v>
      </c>
      <c r="C10" s="4">
        <v>15279011</v>
      </c>
      <c r="D10" s="36">
        <v>16975307</v>
      </c>
      <c r="E10" s="36">
        <v>14429011</v>
      </c>
      <c r="F10" s="17">
        <f t="shared" si="3"/>
        <v>-1000000</v>
      </c>
      <c r="G10" s="17">
        <f t="shared" si="3"/>
        <v>-850000</v>
      </c>
      <c r="H10" s="36">
        <f t="shared" ref="H10:H12" si="4">-F10</f>
        <v>1000000</v>
      </c>
      <c r="I10" s="15" t="s">
        <v>137</v>
      </c>
    </row>
    <row r="11" spans="1:9" x14ac:dyDescent="0.25">
      <c r="A11" s="3" t="s">
        <v>6</v>
      </c>
      <c r="B11" s="4">
        <v>32000000</v>
      </c>
      <c r="C11" s="4">
        <v>27200000</v>
      </c>
      <c r="D11" s="4">
        <v>32000000</v>
      </c>
      <c r="E11" s="4">
        <v>27200000</v>
      </c>
      <c r="F11" s="17">
        <f t="shared" si="3"/>
        <v>0</v>
      </c>
      <c r="G11" s="17">
        <f t="shared" si="3"/>
        <v>0</v>
      </c>
      <c r="H11" s="36">
        <f t="shared" si="4"/>
        <v>0</v>
      </c>
      <c r="I11" s="15"/>
    </row>
    <row r="12" spans="1:9" x14ac:dyDescent="0.25">
      <c r="A12" s="3" t="s">
        <v>7</v>
      </c>
      <c r="B12" s="4">
        <v>2000000</v>
      </c>
      <c r="C12" s="4">
        <v>1700000</v>
      </c>
      <c r="D12" s="4">
        <f>B12</f>
        <v>2000000</v>
      </c>
      <c r="E12" s="4">
        <f>C12</f>
        <v>1700000</v>
      </c>
      <c r="F12" s="17">
        <f t="shared" si="3"/>
        <v>0</v>
      </c>
      <c r="G12" s="17">
        <f t="shared" si="3"/>
        <v>0</v>
      </c>
      <c r="H12" s="36">
        <f t="shared" si="4"/>
        <v>0</v>
      </c>
      <c r="I12" s="15"/>
    </row>
    <row r="13" spans="1:9" s="40" customFormat="1" x14ac:dyDescent="0.25">
      <c r="A13" s="37" t="s">
        <v>37</v>
      </c>
      <c r="B13" s="38">
        <f t="shared" ref="B13:F13" si="5">SUM(B8:B12)</f>
        <v>73512618</v>
      </c>
      <c r="C13" s="38">
        <f>SUM(C8:C12)</f>
        <v>62485725</v>
      </c>
      <c r="D13" s="38">
        <f t="shared" si="5"/>
        <v>63012618</v>
      </c>
      <c r="E13" s="38">
        <f>SUM(E8:E12)</f>
        <v>53560725</v>
      </c>
      <c r="F13" s="38">
        <f t="shared" si="5"/>
        <v>-10500000</v>
      </c>
      <c r="G13" s="38">
        <f>SUM(G8:G12)</f>
        <v>-8925000</v>
      </c>
      <c r="H13" s="38">
        <f>SUM(H8:H12)</f>
        <v>5500000</v>
      </c>
      <c r="I13" s="51"/>
    </row>
    <row r="14" spans="1:9" x14ac:dyDescent="0.25">
      <c r="A14" s="3" t="s">
        <v>8</v>
      </c>
      <c r="B14" s="4">
        <v>12500000</v>
      </c>
      <c r="C14" s="4">
        <v>10625000</v>
      </c>
      <c r="D14" s="4">
        <v>12500000</v>
      </c>
      <c r="E14" s="4">
        <v>10625000</v>
      </c>
      <c r="F14" s="17">
        <f>D14-B14</f>
        <v>0</v>
      </c>
      <c r="G14" s="17">
        <f>E14-C14</f>
        <v>0</v>
      </c>
      <c r="H14" s="36"/>
      <c r="I14" s="15"/>
    </row>
    <row r="15" spans="1:9" s="40" customFormat="1" x14ac:dyDescent="0.25">
      <c r="A15" s="37" t="s">
        <v>38</v>
      </c>
      <c r="B15" s="38">
        <f t="shared" ref="B15:F15" si="6">SUM(B14:B14)</f>
        <v>12500000</v>
      </c>
      <c r="C15" s="38">
        <f>SUM(C14:C14)</f>
        <v>10625000</v>
      </c>
      <c r="D15" s="38">
        <f t="shared" si="6"/>
        <v>12500000</v>
      </c>
      <c r="E15" s="38">
        <f>SUM(E14:E14)</f>
        <v>10625000</v>
      </c>
      <c r="F15" s="38">
        <f t="shared" si="6"/>
        <v>0</v>
      </c>
      <c r="G15" s="38">
        <f>SUM(G14:G14)</f>
        <v>0</v>
      </c>
      <c r="H15" s="38">
        <f>SUM(H14:H14)</f>
        <v>0</v>
      </c>
      <c r="I15" s="51"/>
    </row>
    <row r="16" spans="1:9" s="40" customFormat="1" ht="24" x14ac:dyDescent="0.25">
      <c r="A16" s="18" t="s">
        <v>6</v>
      </c>
      <c r="B16" s="36">
        <v>0</v>
      </c>
      <c r="C16" s="36">
        <v>0</v>
      </c>
      <c r="D16" s="36">
        <v>20000000</v>
      </c>
      <c r="E16" s="36">
        <v>17000000</v>
      </c>
      <c r="F16" s="17">
        <f>D16-B16</f>
        <v>20000000</v>
      </c>
      <c r="G16" s="17">
        <f>E16-C16</f>
        <v>17000000</v>
      </c>
      <c r="H16" s="36"/>
      <c r="I16" s="15" t="s">
        <v>142</v>
      </c>
    </row>
    <row r="17" spans="1:10" s="40" customFormat="1" x14ac:dyDescent="0.25">
      <c r="A17" s="41" t="s">
        <v>115</v>
      </c>
      <c r="B17" s="42">
        <f>SUM(B16:B16)</f>
        <v>0</v>
      </c>
      <c r="C17" s="42">
        <f t="shared" ref="C17:G17" si="7">SUM(C16:C16)</f>
        <v>0</v>
      </c>
      <c r="D17" s="42">
        <f t="shared" si="7"/>
        <v>20000000</v>
      </c>
      <c r="E17" s="42">
        <f t="shared" si="7"/>
        <v>17000000</v>
      </c>
      <c r="F17" s="38">
        <f t="shared" si="7"/>
        <v>20000000</v>
      </c>
      <c r="G17" s="38">
        <f t="shared" si="7"/>
        <v>17000000</v>
      </c>
      <c r="H17" s="42"/>
      <c r="I17" s="51" t="s">
        <v>149</v>
      </c>
      <c r="J17" s="63"/>
    </row>
    <row r="18" spans="1:10" s="40" customFormat="1" ht="24" x14ac:dyDescent="0.25">
      <c r="A18" s="18" t="s">
        <v>116</v>
      </c>
      <c r="B18" s="36">
        <v>0</v>
      </c>
      <c r="C18" s="36">
        <v>0</v>
      </c>
      <c r="D18" s="36">
        <v>17610000</v>
      </c>
      <c r="E18" s="36">
        <v>14968500</v>
      </c>
      <c r="F18" s="17">
        <f>D18-B18</f>
        <v>17610000</v>
      </c>
      <c r="G18" s="17">
        <f>E18-C18</f>
        <v>14968500</v>
      </c>
      <c r="H18" s="36"/>
      <c r="I18" s="15" t="s">
        <v>123</v>
      </c>
    </row>
    <row r="19" spans="1:10" s="40" customFormat="1" x14ac:dyDescent="0.25">
      <c r="A19" s="41" t="s">
        <v>143</v>
      </c>
      <c r="B19" s="42">
        <f>SUM(B18)</f>
        <v>0</v>
      </c>
      <c r="C19" s="42">
        <f t="shared" ref="C19:G19" si="8">SUM(C18)</f>
        <v>0</v>
      </c>
      <c r="D19" s="42">
        <f t="shared" si="8"/>
        <v>17610000</v>
      </c>
      <c r="E19" s="42">
        <f t="shared" si="8"/>
        <v>14968500</v>
      </c>
      <c r="F19" s="38">
        <f t="shared" si="8"/>
        <v>17610000</v>
      </c>
      <c r="G19" s="38">
        <f t="shared" si="8"/>
        <v>14968500</v>
      </c>
      <c r="H19" s="42"/>
      <c r="I19" s="51" t="s">
        <v>150</v>
      </c>
      <c r="J19" s="63"/>
    </row>
    <row r="20" spans="1:10" x14ac:dyDescent="0.25">
      <c r="A20" s="3" t="s">
        <v>9</v>
      </c>
      <c r="B20" s="4">
        <v>15000000</v>
      </c>
      <c r="C20" s="4">
        <v>12750000</v>
      </c>
      <c r="D20" s="36">
        <v>4000000</v>
      </c>
      <c r="E20" s="36">
        <v>3400000</v>
      </c>
      <c r="F20" s="17">
        <f>D20-B20</f>
        <v>-11000000</v>
      </c>
      <c r="G20" s="17">
        <f>E20-C20</f>
        <v>-9350000</v>
      </c>
      <c r="H20" s="36"/>
      <c r="I20" s="15" t="s">
        <v>108</v>
      </c>
    </row>
    <row r="21" spans="1:10" x14ac:dyDescent="0.25">
      <c r="A21" s="3" t="s">
        <v>10</v>
      </c>
      <c r="B21" s="4">
        <v>22714257</v>
      </c>
      <c r="C21" s="4">
        <v>19307118</v>
      </c>
      <c r="D21" s="36">
        <v>33714257</v>
      </c>
      <c r="E21" s="36">
        <v>28657118</v>
      </c>
      <c r="F21" s="17">
        <f>D21-B21</f>
        <v>11000000</v>
      </c>
      <c r="G21" s="17">
        <f>E21-C21</f>
        <v>9350000</v>
      </c>
      <c r="H21" s="36"/>
      <c r="I21" s="15" t="s">
        <v>109</v>
      </c>
    </row>
    <row r="22" spans="1:10" s="40" customFormat="1" x14ac:dyDescent="0.25">
      <c r="A22" s="37" t="s">
        <v>39</v>
      </c>
      <c r="B22" s="38">
        <f t="shared" ref="B22:F22" si="9">SUM(B20:B21)</f>
        <v>37714257</v>
      </c>
      <c r="C22" s="38">
        <f>SUM(C20:C21)</f>
        <v>32057118</v>
      </c>
      <c r="D22" s="38">
        <f t="shared" si="9"/>
        <v>37714257</v>
      </c>
      <c r="E22" s="38">
        <f>SUM(E20:E21)</f>
        <v>32057118</v>
      </c>
      <c r="F22" s="38">
        <f t="shared" si="9"/>
        <v>0</v>
      </c>
      <c r="G22" s="38">
        <f>SUM(G20:G21)</f>
        <v>0</v>
      </c>
      <c r="H22" s="38">
        <f>SUM(H20:H21)</f>
        <v>0</v>
      </c>
      <c r="I22" s="51"/>
    </row>
    <row r="23" spans="1:10" ht="24" x14ac:dyDescent="0.25">
      <c r="A23" s="3" t="s">
        <v>11</v>
      </c>
      <c r="B23" s="4">
        <v>24500000</v>
      </c>
      <c r="C23" s="4">
        <v>20825000</v>
      </c>
      <c r="D23" s="36">
        <v>19000000</v>
      </c>
      <c r="E23" s="36">
        <v>16150000</v>
      </c>
      <c r="F23" s="17">
        <f t="shared" ref="F23:G26" si="10">D23-B23</f>
        <v>-5500000</v>
      </c>
      <c r="G23" s="17">
        <f t="shared" si="10"/>
        <v>-4675000</v>
      </c>
      <c r="H23" s="36">
        <f>-F23</f>
        <v>5500000</v>
      </c>
      <c r="I23" s="15" t="s">
        <v>138</v>
      </c>
    </row>
    <row r="24" spans="1:10" ht="24" x14ac:dyDescent="0.25">
      <c r="A24" s="3" t="s">
        <v>12</v>
      </c>
      <c r="B24" s="4">
        <v>2500000</v>
      </c>
      <c r="C24" s="4">
        <v>2125000</v>
      </c>
      <c r="D24" s="36">
        <v>0</v>
      </c>
      <c r="E24" s="36">
        <v>0</v>
      </c>
      <c r="F24" s="17">
        <f t="shared" si="10"/>
        <v>-2500000</v>
      </c>
      <c r="G24" s="17">
        <f t="shared" si="10"/>
        <v>-2125000</v>
      </c>
      <c r="H24" s="36">
        <f t="shared" ref="H24:H26" si="11">-F24</f>
        <v>2500000</v>
      </c>
      <c r="I24" s="15" t="s">
        <v>153</v>
      </c>
    </row>
    <row r="25" spans="1:10" ht="24" x14ac:dyDescent="0.25">
      <c r="A25" s="3" t="s">
        <v>13</v>
      </c>
      <c r="B25" s="4">
        <v>20500000</v>
      </c>
      <c r="C25" s="4">
        <v>17425000</v>
      </c>
      <c r="D25" s="36">
        <v>16500000</v>
      </c>
      <c r="E25" s="36">
        <v>14025000</v>
      </c>
      <c r="F25" s="17">
        <f t="shared" si="10"/>
        <v>-4000000</v>
      </c>
      <c r="G25" s="17">
        <f t="shared" si="10"/>
        <v>-3400000</v>
      </c>
      <c r="H25" s="36">
        <f t="shared" si="11"/>
        <v>4000000</v>
      </c>
      <c r="I25" s="15" t="s">
        <v>138</v>
      </c>
    </row>
    <row r="26" spans="1:10" ht="24" x14ac:dyDescent="0.25">
      <c r="A26" s="3" t="s">
        <v>14</v>
      </c>
      <c r="B26" s="4">
        <v>8428513</v>
      </c>
      <c r="C26" s="4">
        <v>7164236</v>
      </c>
      <c r="D26" s="36">
        <v>5928513</v>
      </c>
      <c r="E26" s="36">
        <v>5039236</v>
      </c>
      <c r="F26" s="17">
        <f t="shared" si="10"/>
        <v>-2500000</v>
      </c>
      <c r="G26" s="17">
        <f t="shared" si="10"/>
        <v>-2125000</v>
      </c>
      <c r="H26" s="36">
        <f t="shared" si="11"/>
        <v>2500000</v>
      </c>
      <c r="I26" s="15" t="s">
        <v>144</v>
      </c>
    </row>
    <row r="27" spans="1:10" s="40" customFormat="1" ht="12.75" customHeight="1" x14ac:dyDescent="0.25">
      <c r="A27" s="37" t="s">
        <v>40</v>
      </c>
      <c r="B27" s="38">
        <f t="shared" ref="B27:F27" si="12">SUM(B23:B26)</f>
        <v>55928513</v>
      </c>
      <c r="C27" s="38">
        <f>SUM(C23:C26)</f>
        <v>47539236</v>
      </c>
      <c r="D27" s="38">
        <f t="shared" si="12"/>
        <v>41428513</v>
      </c>
      <c r="E27" s="38">
        <f>SUM(E23:E26)</f>
        <v>35214236</v>
      </c>
      <c r="F27" s="38">
        <f t="shared" si="12"/>
        <v>-14500000</v>
      </c>
      <c r="G27" s="38">
        <f>SUM(G23:G26)</f>
        <v>-12325000</v>
      </c>
      <c r="H27" s="38">
        <f>SUM(H23:H26)</f>
        <v>14500000</v>
      </c>
      <c r="I27" s="51"/>
    </row>
    <row r="28" spans="1:10" x14ac:dyDescent="0.25">
      <c r="A28" s="3" t="s">
        <v>15</v>
      </c>
      <c r="B28" s="4">
        <v>9752000</v>
      </c>
      <c r="C28" s="4">
        <v>8289200</v>
      </c>
      <c r="D28" s="36">
        <v>15152000</v>
      </c>
      <c r="E28" s="36">
        <v>12879200</v>
      </c>
      <c r="F28" s="17">
        <f t="shared" ref="F28:G34" si="13">D28-B28</f>
        <v>5400000</v>
      </c>
      <c r="G28" s="17">
        <f t="shared" si="13"/>
        <v>4590000</v>
      </c>
      <c r="H28" s="36"/>
      <c r="I28" s="15" t="s">
        <v>154</v>
      </c>
    </row>
    <row r="29" spans="1:10" x14ac:dyDescent="0.25">
      <c r="A29" s="3" t="s">
        <v>16</v>
      </c>
      <c r="B29" s="4">
        <v>18660000</v>
      </c>
      <c r="C29" s="4">
        <v>15861000</v>
      </c>
      <c r="D29" s="36">
        <v>17160000</v>
      </c>
      <c r="E29" s="36">
        <v>14586000</v>
      </c>
      <c r="F29" s="17">
        <f t="shared" si="13"/>
        <v>-1500000</v>
      </c>
      <c r="G29" s="17">
        <f t="shared" si="13"/>
        <v>-1275000</v>
      </c>
      <c r="H29" s="36"/>
      <c r="I29" s="15" t="s">
        <v>155</v>
      </c>
    </row>
    <row r="30" spans="1:10" x14ac:dyDescent="0.25">
      <c r="A30" s="3" t="s">
        <v>17</v>
      </c>
      <c r="B30" s="4">
        <v>3090000</v>
      </c>
      <c r="C30" s="4">
        <v>2626500</v>
      </c>
      <c r="D30" s="36">
        <v>3790000</v>
      </c>
      <c r="E30" s="36">
        <v>3221500</v>
      </c>
      <c r="F30" s="17">
        <f t="shared" si="13"/>
        <v>700000</v>
      </c>
      <c r="G30" s="17">
        <f t="shared" si="13"/>
        <v>595000</v>
      </c>
      <c r="H30" s="36"/>
      <c r="I30" s="15" t="s">
        <v>145</v>
      </c>
    </row>
    <row r="31" spans="1:10" x14ac:dyDescent="0.25">
      <c r="A31" s="3" t="s">
        <v>18</v>
      </c>
      <c r="B31" s="4">
        <v>8248000</v>
      </c>
      <c r="C31" s="4">
        <v>7010800</v>
      </c>
      <c r="D31" s="4">
        <v>8248000</v>
      </c>
      <c r="E31" s="4">
        <v>7010800</v>
      </c>
      <c r="F31" s="17">
        <f t="shared" si="13"/>
        <v>0</v>
      </c>
      <c r="G31" s="17">
        <f t="shared" si="13"/>
        <v>0</v>
      </c>
      <c r="H31" s="36"/>
      <c r="I31" s="15"/>
    </row>
    <row r="32" spans="1:10" x14ac:dyDescent="0.25">
      <c r="A32" s="3" t="s">
        <v>19</v>
      </c>
      <c r="B32" s="4">
        <v>1000000</v>
      </c>
      <c r="C32" s="4">
        <v>850000</v>
      </c>
      <c r="D32" s="4">
        <v>1000000</v>
      </c>
      <c r="E32" s="4">
        <v>850000</v>
      </c>
      <c r="F32" s="17">
        <f t="shared" si="13"/>
        <v>0</v>
      </c>
      <c r="G32" s="17">
        <f t="shared" si="13"/>
        <v>0</v>
      </c>
      <c r="H32" s="36"/>
      <c r="I32" s="15"/>
    </row>
    <row r="33" spans="1:11" x14ac:dyDescent="0.25">
      <c r="A33" s="3" t="s">
        <v>20</v>
      </c>
      <c r="B33" s="4">
        <v>64550000</v>
      </c>
      <c r="C33" s="4">
        <v>54867500</v>
      </c>
      <c r="D33" s="36">
        <v>58950000</v>
      </c>
      <c r="E33" s="36">
        <v>50107500</v>
      </c>
      <c r="F33" s="17">
        <f t="shared" si="13"/>
        <v>-5600000</v>
      </c>
      <c r="G33" s="17">
        <f t="shared" si="13"/>
        <v>-4760000</v>
      </c>
      <c r="H33" s="36"/>
      <c r="I33" s="15" t="s">
        <v>171</v>
      </c>
      <c r="J33" s="9"/>
      <c r="K33" s="9"/>
    </row>
    <row r="34" spans="1:11" x14ac:dyDescent="0.25">
      <c r="A34" s="3" t="s">
        <v>21</v>
      </c>
      <c r="B34" s="4">
        <v>2794232</v>
      </c>
      <c r="C34" s="4">
        <v>2375097</v>
      </c>
      <c r="D34" s="4">
        <v>3794232</v>
      </c>
      <c r="E34" s="4">
        <v>3225097</v>
      </c>
      <c r="F34" s="17">
        <f t="shared" si="13"/>
        <v>1000000</v>
      </c>
      <c r="G34" s="17">
        <f t="shared" si="13"/>
        <v>850000</v>
      </c>
      <c r="H34" s="36"/>
      <c r="I34" s="15" t="s">
        <v>145</v>
      </c>
      <c r="J34" s="9"/>
    </row>
    <row r="35" spans="1:11" s="40" customFormat="1" x14ac:dyDescent="0.25">
      <c r="A35" s="37" t="s">
        <v>44</v>
      </c>
      <c r="B35" s="38">
        <f t="shared" ref="B35:F35" si="14">SUM(B28:B34)</f>
        <v>108094232</v>
      </c>
      <c r="C35" s="38">
        <f>SUM(C28:C34)</f>
        <v>91880097</v>
      </c>
      <c r="D35" s="38">
        <f t="shared" si="14"/>
        <v>108094232</v>
      </c>
      <c r="E35" s="38">
        <f>SUM(E28:E34)</f>
        <v>91880097</v>
      </c>
      <c r="F35" s="38">
        <f t="shared" si="14"/>
        <v>0</v>
      </c>
      <c r="G35" s="38">
        <f>SUM(G28:G34)</f>
        <v>0</v>
      </c>
      <c r="H35" s="38">
        <f>SUM(H28:H34)</f>
        <v>0</v>
      </c>
      <c r="I35" s="51"/>
    </row>
    <row r="36" spans="1:11" ht="38.25" customHeight="1" x14ac:dyDescent="0.25">
      <c r="A36" s="3" t="s">
        <v>22</v>
      </c>
      <c r="B36" s="4">
        <v>34612023</v>
      </c>
      <c r="C36" s="4">
        <v>29420219</v>
      </c>
      <c r="D36" s="36">
        <v>39612023</v>
      </c>
      <c r="E36" s="36">
        <v>33670219</v>
      </c>
      <c r="F36" s="17">
        <f>D36-B36</f>
        <v>5000000</v>
      </c>
      <c r="G36" s="17">
        <f>E36-C36</f>
        <v>4250000</v>
      </c>
      <c r="H36" s="36"/>
      <c r="I36" s="15" t="s">
        <v>151</v>
      </c>
    </row>
    <row r="37" spans="1:11" ht="24" x14ac:dyDescent="0.25">
      <c r="A37" s="3" t="s">
        <v>23</v>
      </c>
      <c r="B37" s="4">
        <v>41689494</v>
      </c>
      <c r="C37" s="4">
        <v>35436070</v>
      </c>
      <c r="D37" s="36">
        <v>27579494</v>
      </c>
      <c r="E37" s="36">
        <f>ROUND(D37*0.85,0)</f>
        <v>23442570</v>
      </c>
      <c r="F37" s="17">
        <f>D37-B37</f>
        <v>-14110000</v>
      </c>
      <c r="G37" s="17">
        <f>E37-C37</f>
        <v>-11993500</v>
      </c>
      <c r="H37" s="36">
        <f>-F37</f>
        <v>14110000</v>
      </c>
      <c r="I37" s="15" t="s">
        <v>144</v>
      </c>
    </row>
    <row r="38" spans="1:11" s="40" customFormat="1" x14ac:dyDescent="0.25">
      <c r="A38" s="37" t="s">
        <v>41</v>
      </c>
      <c r="B38" s="38">
        <f t="shared" ref="B38:F38" si="15">SUM(B36:B37)</f>
        <v>76301517</v>
      </c>
      <c r="C38" s="38">
        <f>SUM(C36:C37)</f>
        <v>64856289</v>
      </c>
      <c r="D38" s="38">
        <f t="shared" si="15"/>
        <v>67191517</v>
      </c>
      <c r="E38" s="38">
        <f>SUM(E36:E37)</f>
        <v>57112789</v>
      </c>
      <c r="F38" s="38">
        <f t="shared" si="15"/>
        <v>-9110000</v>
      </c>
      <c r="G38" s="38">
        <f>SUM(G36:G37)</f>
        <v>-7743500</v>
      </c>
      <c r="H38" s="38">
        <f>SUM(H36:H37)</f>
        <v>14110000</v>
      </c>
      <c r="I38" s="51"/>
    </row>
    <row r="39" spans="1:11" x14ac:dyDescent="0.25">
      <c r="A39" s="3" t="s">
        <v>24</v>
      </c>
      <c r="B39" s="4">
        <v>2287172</v>
      </c>
      <c r="C39" s="4">
        <v>1944096</v>
      </c>
      <c r="D39" s="4">
        <v>2287172</v>
      </c>
      <c r="E39" s="4">
        <v>1944096</v>
      </c>
      <c r="F39" s="17">
        <f>D39-B39</f>
        <v>0</v>
      </c>
      <c r="G39" s="17">
        <f>E39-C39</f>
        <v>0</v>
      </c>
      <c r="H39" s="36"/>
      <c r="I39" s="15"/>
    </row>
    <row r="40" spans="1:11" s="40" customFormat="1" x14ac:dyDescent="0.25">
      <c r="A40" s="37" t="s">
        <v>42</v>
      </c>
      <c r="B40" s="38">
        <f t="shared" ref="B40:F40" si="16">SUM(B39:B39)</f>
        <v>2287172</v>
      </c>
      <c r="C40" s="38">
        <f>SUM(C39:C39)</f>
        <v>1944096</v>
      </c>
      <c r="D40" s="38">
        <f t="shared" si="16"/>
        <v>2287172</v>
      </c>
      <c r="E40" s="38">
        <f>SUM(E39:E39)</f>
        <v>1944096</v>
      </c>
      <c r="F40" s="38">
        <f t="shared" si="16"/>
        <v>0</v>
      </c>
      <c r="G40" s="38">
        <f>SUM(G39:G39)</f>
        <v>0</v>
      </c>
      <c r="H40" s="42"/>
      <c r="I40" s="51"/>
    </row>
    <row r="41" spans="1:11" ht="24" x14ac:dyDescent="0.25">
      <c r="A41" s="3" t="s">
        <v>25</v>
      </c>
      <c r="B41" s="4">
        <v>5622879</v>
      </c>
      <c r="C41" s="4">
        <v>4779447</v>
      </c>
      <c r="D41" s="36">
        <v>4622879</v>
      </c>
      <c r="E41" s="36">
        <f>ROUND(D41*0.85,0)</f>
        <v>3929447</v>
      </c>
      <c r="F41" s="17">
        <f>D41-B41</f>
        <v>-1000000</v>
      </c>
      <c r="G41" s="17">
        <f>E41-C41</f>
        <v>-850000</v>
      </c>
      <c r="H41" s="36">
        <f>-F41</f>
        <v>1000000</v>
      </c>
      <c r="I41" s="15" t="s">
        <v>144</v>
      </c>
    </row>
    <row r="42" spans="1:11" s="40" customFormat="1" x14ac:dyDescent="0.25">
      <c r="A42" s="37" t="s">
        <v>43</v>
      </c>
      <c r="B42" s="38">
        <f t="shared" ref="B42:F42" si="17">SUM(B41:B41)</f>
        <v>5622879</v>
      </c>
      <c r="C42" s="38">
        <f>SUM(C41:C41)</f>
        <v>4779447</v>
      </c>
      <c r="D42" s="38">
        <f t="shared" si="17"/>
        <v>4622879</v>
      </c>
      <c r="E42" s="38">
        <f>SUM(E41:E41)</f>
        <v>3929447</v>
      </c>
      <c r="F42" s="38">
        <f t="shared" si="17"/>
        <v>-1000000</v>
      </c>
      <c r="G42" s="38">
        <f>SUM(G41:G41)</f>
        <v>-850000</v>
      </c>
      <c r="H42" s="38">
        <f>SUM(H41:H41)</f>
        <v>1000000</v>
      </c>
      <c r="I42" s="39"/>
    </row>
    <row r="43" spans="1:11" x14ac:dyDescent="0.25">
      <c r="A43" s="7" t="s">
        <v>33</v>
      </c>
      <c r="B43" s="8">
        <f>B5+B7+B13+B15+B17++B19+B22+B27+B38+B42</f>
        <v>315684496</v>
      </c>
      <c r="C43" s="8">
        <f t="shared" ref="C43:H43" si="18">C5+C7+C13+C15+C17++C19+C22+C27+C38+C42</f>
        <v>268331820</v>
      </c>
      <c r="D43" s="8">
        <f t="shared" si="18"/>
        <v>315684496</v>
      </c>
      <c r="E43" s="8">
        <f t="shared" si="18"/>
        <v>268331820</v>
      </c>
      <c r="F43" s="43">
        <f t="shared" si="18"/>
        <v>0</v>
      </c>
      <c r="G43" s="43">
        <f t="shared" si="18"/>
        <v>0</v>
      </c>
      <c r="H43" s="8">
        <f t="shared" si="18"/>
        <v>42610000</v>
      </c>
      <c r="I43" s="11"/>
    </row>
    <row r="44" spans="1:11" x14ac:dyDescent="0.25">
      <c r="A44" s="7" t="s">
        <v>34</v>
      </c>
      <c r="B44" s="8">
        <f t="shared" ref="B44:H44" si="19">B35+B40</f>
        <v>110381404</v>
      </c>
      <c r="C44" s="8">
        <f t="shared" si="19"/>
        <v>93824193</v>
      </c>
      <c r="D44" s="8">
        <f t="shared" si="19"/>
        <v>110381404</v>
      </c>
      <c r="E44" s="8">
        <f t="shared" si="19"/>
        <v>93824193</v>
      </c>
      <c r="F44" s="43">
        <f t="shared" si="19"/>
        <v>0</v>
      </c>
      <c r="G44" s="43">
        <f t="shared" si="19"/>
        <v>0</v>
      </c>
      <c r="H44" s="43">
        <f t="shared" si="19"/>
        <v>0</v>
      </c>
      <c r="I44" s="11"/>
    </row>
    <row r="45" spans="1:11" x14ac:dyDescent="0.25">
      <c r="A45" s="44" t="s">
        <v>26</v>
      </c>
      <c r="B45" s="45">
        <f>B43+B44</f>
        <v>426065900</v>
      </c>
      <c r="C45" s="45">
        <f>C43+C44</f>
        <v>362156013</v>
      </c>
      <c r="D45" s="45">
        <f t="shared" ref="D45:F45" si="20">D43+D44</f>
        <v>426065900</v>
      </c>
      <c r="E45" s="45">
        <f>E43+E44</f>
        <v>362156013</v>
      </c>
      <c r="F45" s="46">
        <f t="shared" si="20"/>
        <v>0</v>
      </c>
      <c r="G45" s="46">
        <f>G43+G44</f>
        <v>0</v>
      </c>
      <c r="H45" s="47">
        <f>H43+H44</f>
        <v>42610000</v>
      </c>
      <c r="I45" s="48">
        <f>H45/B45</f>
        <v>0.10000800345674225</v>
      </c>
    </row>
    <row r="48" spans="1:11" x14ac:dyDescent="0.25">
      <c r="D48" s="9"/>
      <c r="E48" s="9"/>
    </row>
  </sheetData>
  <autoFilter ref="A1:J45" xr:uid="{00000000-0001-0000-0000-000000000000}"/>
  <phoneticPr fontId="1" type="noConversion"/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6A4D3-1576-4D0E-BD09-528FF593BE5F}">
  <sheetPr>
    <pageSetUpPr fitToPage="1"/>
  </sheetPr>
  <dimension ref="A1:K143"/>
  <sheetViews>
    <sheetView zoomScale="85" zoomScaleNormal="85" workbookViewId="0">
      <pane ySplit="1" topLeftCell="A2" activePane="bottomLeft" state="frozen"/>
      <selection pane="bottomLeft" activeCell="E50" sqref="E50"/>
    </sheetView>
  </sheetViews>
  <sheetFormatPr defaultColWidth="8.7109375" defaultRowHeight="12" x14ac:dyDescent="0.25"/>
  <cols>
    <col min="1" max="1" width="12.140625" style="2" customWidth="1"/>
    <col min="2" max="2" width="24.85546875" style="12" customWidth="1"/>
    <col min="3" max="3" width="14.7109375" style="2" customWidth="1"/>
    <col min="4" max="4" width="13.5703125" style="2" customWidth="1"/>
    <col min="5" max="5" width="14" style="2" customWidth="1"/>
    <col min="6" max="6" width="13.42578125" style="2" customWidth="1"/>
    <col min="7" max="7" width="14.28515625" style="2" customWidth="1"/>
    <col min="8" max="8" width="16.42578125" style="2" customWidth="1"/>
    <col min="9" max="9" width="27.7109375" style="57" customWidth="1"/>
    <col min="10" max="10" width="3.5703125" style="2" customWidth="1"/>
    <col min="11" max="16384" width="8.7109375" style="2"/>
  </cols>
  <sheetData>
    <row r="1" spans="1:9" ht="26.1" customHeight="1" x14ac:dyDescent="0.25">
      <c r="A1" s="1" t="s">
        <v>35</v>
      </c>
      <c r="B1" s="1" t="s">
        <v>46</v>
      </c>
      <c r="C1" s="1" t="s">
        <v>27</v>
      </c>
      <c r="D1" s="1" t="s">
        <v>28</v>
      </c>
      <c r="E1" s="1" t="s">
        <v>31</v>
      </c>
      <c r="F1" s="1" t="s">
        <v>45</v>
      </c>
      <c r="G1" s="1" t="s">
        <v>29</v>
      </c>
      <c r="H1" s="1" t="s">
        <v>30</v>
      </c>
      <c r="I1" s="34" t="s">
        <v>32</v>
      </c>
    </row>
    <row r="2" spans="1:9" ht="60.6" customHeight="1" x14ac:dyDescent="0.25">
      <c r="A2" s="3" t="s">
        <v>0</v>
      </c>
      <c r="B2" s="11" t="s">
        <v>47</v>
      </c>
      <c r="C2" s="4">
        <v>5000000</v>
      </c>
      <c r="D2" s="4">
        <v>4250000</v>
      </c>
      <c r="E2" s="4">
        <v>5000000</v>
      </c>
      <c r="F2" s="4">
        <v>4250000</v>
      </c>
      <c r="G2" s="4">
        <f t="shared" ref="G2:H15" si="0">E2-C2</f>
        <v>0</v>
      </c>
      <c r="H2" s="4">
        <f t="shared" si="0"/>
        <v>0</v>
      </c>
      <c r="I2" s="52"/>
    </row>
    <row r="3" spans="1:9" ht="60.6" customHeight="1" x14ac:dyDescent="0.25">
      <c r="A3" s="3" t="s">
        <v>0</v>
      </c>
      <c r="B3" s="11" t="s">
        <v>48</v>
      </c>
      <c r="C3" s="4">
        <v>6000000</v>
      </c>
      <c r="D3" s="4">
        <v>5100000</v>
      </c>
      <c r="E3" s="4">
        <v>5000000</v>
      </c>
      <c r="F3" s="4">
        <v>4250000</v>
      </c>
      <c r="G3" s="4">
        <f t="shared" si="0"/>
        <v>-1000000</v>
      </c>
      <c r="H3" s="4">
        <f t="shared" si="0"/>
        <v>-850000</v>
      </c>
      <c r="I3" s="52" t="s">
        <v>114</v>
      </c>
    </row>
    <row r="4" spans="1:9" ht="41.25" customHeight="1" x14ac:dyDescent="0.25">
      <c r="A4" s="3" t="s">
        <v>0</v>
      </c>
      <c r="B4" s="11" t="s">
        <v>49</v>
      </c>
      <c r="C4" s="4">
        <v>7500000</v>
      </c>
      <c r="D4" s="4">
        <v>6375000</v>
      </c>
      <c r="E4" s="4">
        <v>5500000</v>
      </c>
      <c r="F4" s="4">
        <v>4675000</v>
      </c>
      <c r="G4" s="4">
        <f t="shared" si="0"/>
        <v>-2000000</v>
      </c>
      <c r="H4" s="4">
        <f t="shared" si="0"/>
        <v>-1700000</v>
      </c>
      <c r="I4" s="52" t="s">
        <v>156</v>
      </c>
    </row>
    <row r="5" spans="1:9" ht="35.1" customHeight="1" x14ac:dyDescent="0.25">
      <c r="A5" s="3" t="s">
        <v>0</v>
      </c>
      <c r="B5" s="11" t="s">
        <v>50</v>
      </c>
      <c r="C5" s="4">
        <v>1500000</v>
      </c>
      <c r="D5" s="4">
        <v>1275000</v>
      </c>
      <c r="E5" s="4">
        <v>500000</v>
      </c>
      <c r="F5" s="4">
        <v>425000</v>
      </c>
      <c r="G5" s="4">
        <f t="shared" si="0"/>
        <v>-1000000</v>
      </c>
      <c r="H5" s="4">
        <f t="shared" si="0"/>
        <v>-850000</v>
      </c>
      <c r="I5" s="52" t="s">
        <v>156</v>
      </c>
    </row>
    <row r="6" spans="1:9" ht="39.950000000000003" customHeight="1" x14ac:dyDescent="0.25">
      <c r="A6" s="3" t="s">
        <v>0</v>
      </c>
      <c r="B6" s="11" t="s">
        <v>51</v>
      </c>
      <c r="C6" s="4">
        <v>250000</v>
      </c>
      <c r="D6" s="4">
        <v>212500</v>
      </c>
      <c r="E6" s="4">
        <v>250000</v>
      </c>
      <c r="F6" s="4">
        <v>212500</v>
      </c>
      <c r="G6" s="4">
        <f t="shared" si="0"/>
        <v>0</v>
      </c>
      <c r="H6" s="4">
        <f t="shared" si="0"/>
        <v>0</v>
      </c>
      <c r="I6" s="52"/>
    </row>
    <row r="7" spans="1:9" s="14" customFormat="1" x14ac:dyDescent="0.25">
      <c r="A7" s="19" t="s">
        <v>0</v>
      </c>
      <c r="B7" s="20"/>
      <c r="C7" s="21">
        <f t="shared" ref="C7:H7" si="1">SUM(C2:C6)</f>
        <v>20250000</v>
      </c>
      <c r="D7" s="21">
        <f t="shared" si="1"/>
        <v>17212500</v>
      </c>
      <c r="E7" s="21">
        <f t="shared" si="1"/>
        <v>16250000</v>
      </c>
      <c r="F7" s="21">
        <f t="shared" si="1"/>
        <v>13812500</v>
      </c>
      <c r="G7" s="21">
        <f t="shared" si="1"/>
        <v>-4000000</v>
      </c>
      <c r="H7" s="21">
        <f t="shared" si="1"/>
        <v>-3400000</v>
      </c>
      <c r="I7" s="53"/>
    </row>
    <row r="8" spans="1:9" s="14" customFormat="1" ht="60" x14ac:dyDescent="0.25">
      <c r="A8" s="3" t="s">
        <v>1</v>
      </c>
      <c r="B8" s="11" t="s">
        <v>52</v>
      </c>
      <c r="C8" s="4">
        <v>4000000</v>
      </c>
      <c r="D8" s="4">
        <v>3400000</v>
      </c>
      <c r="E8" s="4">
        <v>2000000</v>
      </c>
      <c r="F8" s="4">
        <v>1700000</v>
      </c>
      <c r="G8" s="4">
        <f t="shared" ref="G8:H9" si="2">E8-C8</f>
        <v>-2000000</v>
      </c>
      <c r="H8" s="4">
        <f t="shared" si="2"/>
        <v>-1700000</v>
      </c>
      <c r="I8" s="52" t="s">
        <v>139</v>
      </c>
    </row>
    <row r="9" spans="1:9" s="14" customFormat="1" ht="36" x14ac:dyDescent="0.25">
      <c r="A9" s="3" t="s">
        <v>1</v>
      </c>
      <c r="B9" s="11" t="s">
        <v>53</v>
      </c>
      <c r="C9" s="4">
        <v>2000000</v>
      </c>
      <c r="D9" s="4">
        <v>1700000</v>
      </c>
      <c r="E9" s="4">
        <v>1500000</v>
      </c>
      <c r="F9" s="4">
        <v>1275000</v>
      </c>
      <c r="G9" s="4">
        <f t="shared" si="2"/>
        <v>-500000</v>
      </c>
      <c r="H9" s="4">
        <f t="shared" si="2"/>
        <v>-425000</v>
      </c>
      <c r="I9" s="52" t="s">
        <v>156</v>
      </c>
    </row>
    <row r="10" spans="1:9" s="14" customFormat="1" x14ac:dyDescent="0.25">
      <c r="A10" s="19" t="s">
        <v>1</v>
      </c>
      <c r="B10" s="20"/>
      <c r="C10" s="21">
        <f t="shared" ref="C10:H10" si="3">SUM(C8:C9)</f>
        <v>6000000</v>
      </c>
      <c r="D10" s="21">
        <f t="shared" si="3"/>
        <v>5100000</v>
      </c>
      <c r="E10" s="21">
        <f t="shared" si="3"/>
        <v>3500000</v>
      </c>
      <c r="F10" s="21">
        <f t="shared" si="3"/>
        <v>2975000</v>
      </c>
      <c r="G10" s="21">
        <f t="shared" si="3"/>
        <v>-2500000</v>
      </c>
      <c r="H10" s="21">
        <f t="shared" si="3"/>
        <v>-2125000</v>
      </c>
      <c r="I10" s="53"/>
    </row>
    <row r="11" spans="1:9" s="14" customFormat="1" ht="48" x14ac:dyDescent="0.25">
      <c r="A11" s="3" t="s">
        <v>2</v>
      </c>
      <c r="B11" s="11" t="s">
        <v>54</v>
      </c>
      <c r="C11" s="4">
        <v>2500000</v>
      </c>
      <c r="D11" s="4">
        <v>2125000</v>
      </c>
      <c r="E11" s="4">
        <v>20304712</v>
      </c>
      <c r="F11" s="4">
        <v>17259005</v>
      </c>
      <c r="G11" s="4">
        <f t="shared" si="0"/>
        <v>17804712</v>
      </c>
      <c r="H11" s="4">
        <f t="shared" si="0"/>
        <v>15134005</v>
      </c>
      <c r="I11" s="52" t="s">
        <v>157</v>
      </c>
    </row>
    <row r="12" spans="1:9" s="14" customFormat="1" ht="60" x14ac:dyDescent="0.25">
      <c r="A12" s="3" t="s">
        <v>2</v>
      </c>
      <c r="B12" s="11" t="s">
        <v>55</v>
      </c>
      <c r="C12" s="4">
        <v>2000000</v>
      </c>
      <c r="D12" s="4">
        <v>1700000</v>
      </c>
      <c r="E12" s="4">
        <v>3900000</v>
      </c>
      <c r="F12" s="4">
        <v>3315000</v>
      </c>
      <c r="G12" s="4">
        <f t="shared" si="0"/>
        <v>1900000</v>
      </c>
      <c r="H12" s="4">
        <f t="shared" si="0"/>
        <v>1615000</v>
      </c>
      <c r="I12" s="52" t="s">
        <v>156</v>
      </c>
    </row>
    <row r="13" spans="1:9" s="14" customFormat="1" ht="96" x14ac:dyDescent="0.25">
      <c r="A13" s="3" t="s">
        <v>2</v>
      </c>
      <c r="B13" s="15" t="s">
        <v>110</v>
      </c>
      <c r="C13" s="10"/>
      <c r="D13" s="10"/>
      <c r="E13" s="4">
        <v>200000</v>
      </c>
      <c r="F13" s="4">
        <v>170000</v>
      </c>
      <c r="G13" s="4">
        <f t="shared" si="0"/>
        <v>200000</v>
      </c>
      <c r="H13" s="4">
        <f t="shared" si="0"/>
        <v>170000</v>
      </c>
      <c r="I13" s="52" t="s">
        <v>156</v>
      </c>
    </row>
    <row r="14" spans="1:9" s="14" customFormat="1" ht="48" x14ac:dyDescent="0.25">
      <c r="A14" s="3" t="s">
        <v>2</v>
      </c>
      <c r="B14" s="11" t="s">
        <v>57</v>
      </c>
      <c r="C14" s="4">
        <v>20854712</v>
      </c>
      <c r="D14" s="4">
        <v>17726505</v>
      </c>
      <c r="E14" s="4">
        <v>0</v>
      </c>
      <c r="F14" s="4">
        <v>0</v>
      </c>
      <c r="G14" s="4">
        <f t="shared" si="0"/>
        <v>-20854712</v>
      </c>
      <c r="H14" s="4">
        <f t="shared" si="0"/>
        <v>-17726505</v>
      </c>
      <c r="I14" s="52" t="s">
        <v>158</v>
      </c>
    </row>
    <row r="15" spans="1:9" s="14" customFormat="1" ht="48" x14ac:dyDescent="0.25">
      <c r="A15" s="3" t="s">
        <v>2</v>
      </c>
      <c r="B15" s="11" t="s">
        <v>56</v>
      </c>
      <c r="C15" s="4">
        <v>2500000</v>
      </c>
      <c r="D15" s="4">
        <v>2125000</v>
      </c>
      <c r="E15" s="4">
        <v>2450000</v>
      </c>
      <c r="F15" s="4">
        <v>2082500</v>
      </c>
      <c r="G15" s="4">
        <f t="shared" si="0"/>
        <v>-50000</v>
      </c>
      <c r="H15" s="4">
        <f t="shared" si="0"/>
        <v>-42500</v>
      </c>
      <c r="I15" s="52" t="s">
        <v>159</v>
      </c>
    </row>
    <row r="16" spans="1:9" s="14" customFormat="1" x14ac:dyDescent="0.25">
      <c r="A16" s="19" t="s">
        <v>2</v>
      </c>
      <c r="B16" s="20"/>
      <c r="C16" s="21">
        <f t="shared" ref="C16:H16" si="4">SUM(C11:C15)</f>
        <v>27854712</v>
      </c>
      <c r="D16" s="21">
        <f t="shared" si="4"/>
        <v>23676505</v>
      </c>
      <c r="E16" s="21">
        <f t="shared" si="4"/>
        <v>26854712</v>
      </c>
      <c r="F16" s="21">
        <f t="shared" si="4"/>
        <v>22826505</v>
      </c>
      <c r="G16" s="21">
        <f t="shared" si="4"/>
        <v>-1000000</v>
      </c>
      <c r="H16" s="21">
        <f t="shared" si="4"/>
        <v>-850000</v>
      </c>
      <c r="I16" s="53"/>
    </row>
    <row r="17" spans="1:11" x14ac:dyDescent="0.25">
      <c r="A17" s="23" t="s">
        <v>36</v>
      </c>
      <c r="B17" s="24"/>
      <c r="C17" s="25">
        <f t="shared" ref="C17:H17" si="5">C7+C10+C16</f>
        <v>54104712</v>
      </c>
      <c r="D17" s="25">
        <f t="shared" si="5"/>
        <v>45989005</v>
      </c>
      <c r="E17" s="25">
        <f t="shared" si="5"/>
        <v>46604712</v>
      </c>
      <c r="F17" s="25">
        <f t="shared" si="5"/>
        <v>39614005</v>
      </c>
      <c r="G17" s="25">
        <f t="shared" si="5"/>
        <v>-7500000</v>
      </c>
      <c r="H17" s="25">
        <f t="shared" si="5"/>
        <v>-6375000</v>
      </c>
      <c r="I17" s="54"/>
      <c r="K17" s="9"/>
    </row>
    <row r="18" spans="1:11" ht="74.25" customHeight="1" x14ac:dyDescent="0.25">
      <c r="A18" s="18" t="s">
        <v>117</v>
      </c>
      <c r="B18" s="15" t="s">
        <v>47</v>
      </c>
      <c r="C18" s="4">
        <v>0</v>
      </c>
      <c r="D18" s="4">
        <v>0</v>
      </c>
      <c r="E18" s="4">
        <v>4500000</v>
      </c>
      <c r="F18" s="4">
        <v>3825000</v>
      </c>
      <c r="G18" s="4">
        <f t="shared" ref="G18:H22" si="6">E18-C18</f>
        <v>4500000</v>
      </c>
      <c r="H18" s="4">
        <f t="shared" si="6"/>
        <v>3825000</v>
      </c>
      <c r="I18" s="52" t="s">
        <v>160</v>
      </c>
    </row>
    <row r="19" spans="1:11" ht="48" x14ac:dyDescent="0.25">
      <c r="A19" s="18" t="s">
        <v>117</v>
      </c>
      <c r="B19" s="15" t="s">
        <v>118</v>
      </c>
      <c r="C19" s="4">
        <v>0</v>
      </c>
      <c r="D19" s="4">
        <v>0</v>
      </c>
      <c r="E19" s="4">
        <v>125000</v>
      </c>
      <c r="F19" s="4">
        <v>106250</v>
      </c>
      <c r="G19" s="4">
        <f t="shared" si="6"/>
        <v>125000</v>
      </c>
      <c r="H19" s="4">
        <f t="shared" si="6"/>
        <v>106250</v>
      </c>
      <c r="I19" s="52" t="s">
        <v>161</v>
      </c>
    </row>
    <row r="20" spans="1:11" ht="36" x14ac:dyDescent="0.25">
      <c r="A20" s="18" t="s">
        <v>117</v>
      </c>
      <c r="B20" s="15" t="s">
        <v>119</v>
      </c>
      <c r="C20" s="4">
        <v>0</v>
      </c>
      <c r="D20" s="4">
        <v>0</v>
      </c>
      <c r="E20" s="4">
        <v>125000</v>
      </c>
      <c r="F20" s="4">
        <v>106250</v>
      </c>
      <c r="G20" s="4">
        <f t="shared" si="6"/>
        <v>125000</v>
      </c>
      <c r="H20" s="4">
        <f t="shared" si="6"/>
        <v>106250</v>
      </c>
      <c r="I20" s="52" t="s">
        <v>156</v>
      </c>
    </row>
    <row r="21" spans="1:11" ht="72" x14ac:dyDescent="0.25">
      <c r="A21" s="18" t="s">
        <v>117</v>
      </c>
      <c r="B21" s="15" t="s">
        <v>120</v>
      </c>
      <c r="C21" s="4">
        <v>0</v>
      </c>
      <c r="D21" s="4">
        <v>0</v>
      </c>
      <c r="E21" s="4">
        <v>125000</v>
      </c>
      <c r="F21" s="4">
        <v>106250</v>
      </c>
      <c r="G21" s="4">
        <f t="shared" si="6"/>
        <v>125000</v>
      </c>
      <c r="H21" s="4">
        <f t="shared" si="6"/>
        <v>106250</v>
      </c>
      <c r="I21" s="52" t="s">
        <v>156</v>
      </c>
    </row>
    <row r="22" spans="1:11" ht="60" x14ac:dyDescent="0.25">
      <c r="A22" s="18" t="s">
        <v>117</v>
      </c>
      <c r="B22" s="15" t="s">
        <v>121</v>
      </c>
      <c r="C22" s="4">
        <v>0</v>
      </c>
      <c r="D22" s="4">
        <v>0</v>
      </c>
      <c r="E22" s="4">
        <v>125000</v>
      </c>
      <c r="F22" s="4">
        <v>106250</v>
      </c>
      <c r="G22" s="4">
        <f t="shared" si="6"/>
        <v>125000</v>
      </c>
      <c r="H22" s="4">
        <f t="shared" si="6"/>
        <v>106250</v>
      </c>
      <c r="I22" s="52" t="s">
        <v>156</v>
      </c>
    </row>
    <row r="23" spans="1:11" s="14" customFormat="1" x14ac:dyDescent="0.25">
      <c r="A23" s="19" t="s">
        <v>113</v>
      </c>
      <c r="B23" s="20"/>
      <c r="C23" s="21">
        <f t="shared" ref="C23:H23" si="7">SUM(C18:C22)</f>
        <v>0</v>
      </c>
      <c r="D23" s="21">
        <f t="shared" si="7"/>
        <v>0</v>
      </c>
      <c r="E23" s="21">
        <f t="shared" si="7"/>
        <v>5000000</v>
      </c>
      <c r="F23" s="21">
        <f t="shared" si="7"/>
        <v>4250000</v>
      </c>
      <c r="G23" s="21">
        <f t="shared" si="7"/>
        <v>5000000</v>
      </c>
      <c r="H23" s="21">
        <f t="shared" si="7"/>
        <v>4250000</v>
      </c>
      <c r="I23" s="53"/>
    </row>
    <row r="24" spans="1:11" x14ac:dyDescent="0.25">
      <c r="A24" s="23" t="s">
        <v>112</v>
      </c>
      <c r="B24" s="24"/>
      <c r="C24" s="25">
        <f t="shared" ref="C24:H24" si="8">C23</f>
        <v>0</v>
      </c>
      <c r="D24" s="25">
        <f t="shared" si="8"/>
        <v>0</v>
      </c>
      <c r="E24" s="25">
        <f t="shared" si="8"/>
        <v>5000000</v>
      </c>
      <c r="F24" s="25">
        <f t="shared" si="8"/>
        <v>4250000</v>
      </c>
      <c r="G24" s="25">
        <f t="shared" si="8"/>
        <v>5000000</v>
      </c>
      <c r="H24" s="25">
        <f t="shared" si="8"/>
        <v>4250000</v>
      </c>
      <c r="I24" s="54"/>
      <c r="K24" s="9"/>
    </row>
    <row r="25" spans="1:11" ht="84" x14ac:dyDescent="0.25">
      <c r="A25" s="3" t="s">
        <v>3</v>
      </c>
      <c r="B25" s="11" t="s">
        <v>58</v>
      </c>
      <c r="C25" s="4">
        <v>20037311</v>
      </c>
      <c r="D25" s="4">
        <v>17031714</v>
      </c>
      <c r="E25" s="4">
        <v>12037311</v>
      </c>
      <c r="F25" s="4">
        <v>10231714</v>
      </c>
      <c r="G25" s="4">
        <f t="shared" ref="G25:H25" si="9">E25-C25</f>
        <v>-8000000</v>
      </c>
      <c r="H25" s="4">
        <f t="shared" si="9"/>
        <v>-6800000</v>
      </c>
      <c r="I25" s="52" t="s">
        <v>162</v>
      </c>
    </row>
    <row r="26" spans="1:11" s="14" customFormat="1" x14ac:dyDescent="0.25">
      <c r="A26" s="19" t="s">
        <v>3</v>
      </c>
      <c r="B26" s="20"/>
      <c r="C26" s="21">
        <f t="shared" ref="C26:H26" si="10">SUM(C25:C25)</f>
        <v>20037311</v>
      </c>
      <c r="D26" s="21">
        <f t="shared" si="10"/>
        <v>17031714</v>
      </c>
      <c r="E26" s="21">
        <f t="shared" si="10"/>
        <v>12037311</v>
      </c>
      <c r="F26" s="21">
        <f t="shared" si="10"/>
        <v>10231714</v>
      </c>
      <c r="G26" s="21">
        <f t="shared" si="10"/>
        <v>-8000000</v>
      </c>
      <c r="H26" s="21">
        <f t="shared" si="10"/>
        <v>-6800000</v>
      </c>
      <c r="I26" s="53"/>
    </row>
    <row r="27" spans="1:11" ht="48" x14ac:dyDescent="0.25">
      <c r="A27" s="3" t="s">
        <v>4</v>
      </c>
      <c r="B27" s="11" t="s">
        <v>59</v>
      </c>
      <c r="C27" s="4">
        <v>1500000</v>
      </c>
      <c r="D27" s="4">
        <v>1275000</v>
      </c>
      <c r="E27" s="4">
        <v>0</v>
      </c>
      <c r="F27" s="4">
        <v>0</v>
      </c>
      <c r="G27" s="4">
        <f t="shared" ref="G27:H27" si="11">E27-C27</f>
        <v>-1500000</v>
      </c>
      <c r="H27" s="4">
        <f t="shared" si="11"/>
        <v>-1275000</v>
      </c>
      <c r="I27" s="52" t="s">
        <v>163</v>
      </c>
    </row>
    <row r="28" spans="1:11" s="14" customFormat="1" x14ac:dyDescent="0.25">
      <c r="A28" s="19" t="s">
        <v>4</v>
      </c>
      <c r="B28" s="20"/>
      <c r="C28" s="21">
        <f t="shared" ref="C28:H28" si="12">C27</f>
        <v>1500000</v>
      </c>
      <c r="D28" s="21">
        <f t="shared" si="12"/>
        <v>1275000</v>
      </c>
      <c r="E28" s="21">
        <f t="shared" si="12"/>
        <v>0</v>
      </c>
      <c r="F28" s="21">
        <f t="shared" si="12"/>
        <v>0</v>
      </c>
      <c r="G28" s="21">
        <f t="shared" si="12"/>
        <v>-1500000</v>
      </c>
      <c r="H28" s="21">
        <f t="shared" si="12"/>
        <v>-1275000</v>
      </c>
      <c r="I28" s="53"/>
    </row>
    <row r="29" spans="1:11" ht="72" x14ac:dyDescent="0.25">
      <c r="A29" s="3" t="s">
        <v>5</v>
      </c>
      <c r="B29" s="11" t="s">
        <v>60</v>
      </c>
      <c r="C29" s="4">
        <v>15000000</v>
      </c>
      <c r="D29" s="4">
        <v>12750000</v>
      </c>
      <c r="E29" s="4">
        <v>15000000</v>
      </c>
      <c r="F29" s="4">
        <v>12750000</v>
      </c>
      <c r="G29" s="4">
        <f t="shared" ref="G29:H31" si="13">E29-C29</f>
        <v>0</v>
      </c>
      <c r="H29" s="4">
        <f t="shared" si="13"/>
        <v>0</v>
      </c>
      <c r="I29" s="52"/>
    </row>
    <row r="30" spans="1:11" ht="72" x14ac:dyDescent="0.25">
      <c r="A30" s="3" t="s">
        <v>5</v>
      </c>
      <c r="B30" s="11" t="s">
        <v>61</v>
      </c>
      <c r="C30" s="4">
        <v>1500000</v>
      </c>
      <c r="D30" s="4">
        <v>1275000</v>
      </c>
      <c r="E30" s="4">
        <v>1500000</v>
      </c>
      <c r="F30" s="4">
        <v>1275000</v>
      </c>
      <c r="G30" s="4">
        <f t="shared" si="13"/>
        <v>0</v>
      </c>
      <c r="H30" s="4">
        <f t="shared" si="13"/>
        <v>0</v>
      </c>
      <c r="I30" s="52"/>
    </row>
    <row r="31" spans="1:11" ht="84" x14ac:dyDescent="0.25">
      <c r="A31" s="3" t="s">
        <v>5</v>
      </c>
      <c r="B31" s="11" t="s">
        <v>62</v>
      </c>
      <c r="C31" s="4">
        <v>1475307</v>
      </c>
      <c r="D31" s="4">
        <v>1254011</v>
      </c>
      <c r="E31" s="4">
        <v>475307</v>
      </c>
      <c r="F31" s="4">
        <v>404011</v>
      </c>
      <c r="G31" s="4">
        <f t="shared" si="13"/>
        <v>-1000000</v>
      </c>
      <c r="H31" s="4">
        <f t="shared" si="13"/>
        <v>-850000</v>
      </c>
      <c r="I31" s="52" t="s">
        <v>137</v>
      </c>
    </row>
    <row r="32" spans="1:11" s="14" customFormat="1" x14ac:dyDescent="0.25">
      <c r="A32" s="19" t="s">
        <v>5</v>
      </c>
      <c r="B32" s="20"/>
      <c r="C32" s="21">
        <f t="shared" ref="C32:H32" si="14">SUM(C29:C31)</f>
        <v>17975307</v>
      </c>
      <c r="D32" s="21">
        <f t="shared" si="14"/>
        <v>15279011</v>
      </c>
      <c r="E32" s="21">
        <f t="shared" si="14"/>
        <v>16975307</v>
      </c>
      <c r="F32" s="21">
        <f t="shared" si="14"/>
        <v>14429011</v>
      </c>
      <c r="G32" s="21">
        <f t="shared" si="14"/>
        <v>-1000000</v>
      </c>
      <c r="H32" s="21">
        <f t="shared" si="14"/>
        <v>-850000</v>
      </c>
      <c r="I32" s="53"/>
    </row>
    <row r="33" spans="1:11" ht="74.25" customHeight="1" x14ac:dyDescent="0.25">
      <c r="A33" s="3" t="s">
        <v>6</v>
      </c>
      <c r="B33" s="11" t="s">
        <v>63</v>
      </c>
      <c r="C33" s="4">
        <v>11000000</v>
      </c>
      <c r="D33" s="4">
        <v>9350000</v>
      </c>
      <c r="E33" s="4">
        <v>2000000</v>
      </c>
      <c r="F33" s="4">
        <v>1700000</v>
      </c>
      <c r="G33" s="4">
        <f t="shared" ref="G33:H35" si="15">E33-C33</f>
        <v>-9000000</v>
      </c>
      <c r="H33" s="4">
        <f t="shared" si="15"/>
        <v>-7650000</v>
      </c>
      <c r="I33" s="52" t="s">
        <v>164</v>
      </c>
    </row>
    <row r="34" spans="1:11" ht="45.95" customHeight="1" x14ac:dyDescent="0.25">
      <c r="A34" s="3" t="s">
        <v>6</v>
      </c>
      <c r="B34" s="11" t="s">
        <v>64</v>
      </c>
      <c r="C34" s="4">
        <v>1000000</v>
      </c>
      <c r="D34" s="4">
        <v>850000</v>
      </c>
      <c r="E34" s="4">
        <v>3000000</v>
      </c>
      <c r="F34" s="4">
        <v>2550000</v>
      </c>
      <c r="G34" s="4">
        <f t="shared" si="15"/>
        <v>2000000</v>
      </c>
      <c r="H34" s="4">
        <f t="shared" si="15"/>
        <v>1700000</v>
      </c>
      <c r="I34" s="52" t="s">
        <v>156</v>
      </c>
    </row>
    <row r="35" spans="1:11" ht="24" x14ac:dyDescent="0.25">
      <c r="A35" s="3" t="s">
        <v>6</v>
      </c>
      <c r="B35" s="11" t="s">
        <v>65</v>
      </c>
      <c r="C35" s="4">
        <v>20000000</v>
      </c>
      <c r="D35" s="4">
        <v>17000000</v>
      </c>
      <c r="E35" s="4">
        <v>27000000</v>
      </c>
      <c r="F35" s="4">
        <v>22950000</v>
      </c>
      <c r="G35" s="4">
        <f t="shared" si="15"/>
        <v>7000000</v>
      </c>
      <c r="H35" s="4">
        <f t="shared" si="15"/>
        <v>5950000</v>
      </c>
      <c r="I35" s="52" t="s">
        <v>156</v>
      </c>
    </row>
    <row r="36" spans="1:11" s="14" customFormat="1" x14ac:dyDescent="0.25">
      <c r="A36" s="19" t="s">
        <v>6</v>
      </c>
      <c r="B36" s="20"/>
      <c r="C36" s="21">
        <f t="shared" ref="C36:H36" si="16">SUM(C33:C35)</f>
        <v>32000000</v>
      </c>
      <c r="D36" s="21">
        <f t="shared" si="16"/>
        <v>27200000</v>
      </c>
      <c r="E36" s="21">
        <f t="shared" si="16"/>
        <v>32000000</v>
      </c>
      <c r="F36" s="21">
        <f t="shared" si="16"/>
        <v>27200000</v>
      </c>
      <c r="G36" s="21">
        <f t="shared" si="16"/>
        <v>0</v>
      </c>
      <c r="H36" s="21">
        <f t="shared" si="16"/>
        <v>0</v>
      </c>
      <c r="I36" s="53"/>
    </row>
    <row r="37" spans="1:11" ht="60" x14ac:dyDescent="0.25">
      <c r="A37" s="3" t="s">
        <v>7</v>
      </c>
      <c r="B37" s="11" t="s">
        <v>66</v>
      </c>
      <c r="C37" s="4">
        <v>2000000</v>
      </c>
      <c r="D37" s="4">
        <v>1700000</v>
      </c>
      <c r="E37" s="4">
        <v>2000000</v>
      </c>
      <c r="F37" s="4">
        <v>1700000</v>
      </c>
      <c r="G37" s="4">
        <f t="shared" ref="G37:H37" si="17">E37-C37</f>
        <v>0</v>
      </c>
      <c r="H37" s="4">
        <f t="shared" si="17"/>
        <v>0</v>
      </c>
      <c r="I37" s="52"/>
    </row>
    <row r="38" spans="1:11" s="14" customFormat="1" x14ac:dyDescent="0.25">
      <c r="A38" s="19" t="s">
        <v>7</v>
      </c>
      <c r="B38" s="20"/>
      <c r="C38" s="21">
        <f t="shared" ref="C38:H38" si="18">C37</f>
        <v>2000000</v>
      </c>
      <c r="D38" s="21">
        <f t="shared" si="18"/>
        <v>1700000</v>
      </c>
      <c r="E38" s="21">
        <f t="shared" si="18"/>
        <v>2000000</v>
      </c>
      <c r="F38" s="21">
        <f t="shared" si="18"/>
        <v>1700000</v>
      </c>
      <c r="G38" s="21">
        <f t="shared" si="18"/>
        <v>0</v>
      </c>
      <c r="H38" s="21">
        <f t="shared" si="18"/>
        <v>0</v>
      </c>
      <c r="I38" s="53"/>
    </row>
    <row r="39" spans="1:11" x14ac:dyDescent="0.25">
      <c r="A39" s="23" t="s">
        <v>37</v>
      </c>
      <c r="B39" s="24"/>
      <c r="C39" s="25">
        <f t="shared" ref="C39:H39" si="19">C26+C28+C32+C36+C38</f>
        <v>73512618</v>
      </c>
      <c r="D39" s="25">
        <f t="shared" si="19"/>
        <v>62485725</v>
      </c>
      <c r="E39" s="25">
        <f t="shared" si="19"/>
        <v>63012618</v>
      </c>
      <c r="F39" s="25">
        <f t="shared" si="19"/>
        <v>53560725</v>
      </c>
      <c r="G39" s="25">
        <f t="shared" si="19"/>
        <v>-10500000</v>
      </c>
      <c r="H39" s="25">
        <f t="shared" si="19"/>
        <v>-8925000</v>
      </c>
      <c r="I39" s="54"/>
      <c r="K39" s="9"/>
    </row>
    <row r="40" spans="1:11" x14ac:dyDescent="0.25">
      <c r="A40" s="3" t="s">
        <v>8</v>
      </c>
      <c r="B40" s="11" t="s">
        <v>67</v>
      </c>
      <c r="C40" s="4">
        <v>12500000</v>
      </c>
      <c r="D40" s="4">
        <v>10625000</v>
      </c>
      <c r="E40" s="4">
        <v>12500000</v>
      </c>
      <c r="F40" s="4">
        <v>10625000</v>
      </c>
      <c r="G40" s="4">
        <f t="shared" ref="G40:H40" si="20">E40-C40</f>
        <v>0</v>
      </c>
      <c r="H40" s="4">
        <f t="shared" si="20"/>
        <v>0</v>
      </c>
      <c r="I40" s="52"/>
    </row>
    <row r="41" spans="1:11" s="14" customFormat="1" x14ac:dyDescent="0.25">
      <c r="A41" s="19" t="s">
        <v>8</v>
      </c>
      <c r="B41" s="20"/>
      <c r="C41" s="21">
        <f t="shared" ref="C41:H41" si="21">C40</f>
        <v>12500000</v>
      </c>
      <c r="D41" s="21">
        <f t="shared" si="21"/>
        <v>10625000</v>
      </c>
      <c r="E41" s="21">
        <f t="shared" si="21"/>
        <v>12500000</v>
      </c>
      <c r="F41" s="21">
        <f t="shared" si="21"/>
        <v>10625000</v>
      </c>
      <c r="G41" s="21">
        <f t="shared" si="21"/>
        <v>0</v>
      </c>
      <c r="H41" s="21">
        <f t="shared" si="21"/>
        <v>0</v>
      </c>
      <c r="I41" s="53"/>
    </row>
    <row r="42" spans="1:11" x14ac:dyDescent="0.25">
      <c r="A42" s="23" t="s">
        <v>38</v>
      </c>
      <c r="B42" s="24"/>
      <c r="C42" s="25">
        <f t="shared" ref="C42:H42" si="22">SUM(C41:C41)</f>
        <v>12500000</v>
      </c>
      <c r="D42" s="25">
        <f t="shared" si="22"/>
        <v>10625000</v>
      </c>
      <c r="E42" s="25">
        <f t="shared" si="22"/>
        <v>12500000</v>
      </c>
      <c r="F42" s="25">
        <f t="shared" si="22"/>
        <v>10625000</v>
      </c>
      <c r="G42" s="25">
        <f t="shared" si="22"/>
        <v>0</v>
      </c>
      <c r="H42" s="25">
        <f t="shared" si="22"/>
        <v>0</v>
      </c>
      <c r="I42" s="54"/>
      <c r="K42" s="9"/>
    </row>
    <row r="43" spans="1:11" ht="72" x14ac:dyDescent="0.25">
      <c r="A43" s="18" t="s">
        <v>6</v>
      </c>
      <c r="B43" s="15" t="s">
        <v>60</v>
      </c>
      <c r="C43" s="4">
        <v>0</v>
      </c>
      <c r="D43" s="4">
        <v>0</v>
      </c>
      <c r="E43" s="4">
        <v>1000000</v>
      </c>
      <c r="F43" s="4">
        <v>850000</v>
      </c>
      <c r="G43" s="4">
        <f t="shared" ref="G43:H50" si="23">E43-C43</f>
        <v>1000000</v>
      </c>
      <c r="H43" s="4">
        <f t="shared" si="23"/>
        <v>850000</v>
      </c>
      <c r="I43" s="52" t="s">
        <v>165</v>
      </c>
    </row>
    <row r="44" spans="1:11" ht="71.25" customHeight="1" x14ac:dyDescent="0.25">
      <c r="A44" s="18" t="s">
        <v>6</v>
      </c>
      <c r="B44" s="15" t="s">
        <v>63</v>
      </c>
      <c r="C44" s="4">
        <v>0</v>
      </c>
      <c r="D44" s="4">
        <v>0</v>
      </c>
      <c r="E44" s="4">
        <v>10000000</v>
      </c>
      <c r="F44" s="4">
        <v>8500000</v>
      </c>
      <c r="G44" s="4">
        <f t="shared" si="23"/>
        <v>10000000</v>
      </c>
      <c r="H44" s="4">
        <f t="shared" si="23"/>
        <v>8500000</v>
      </c>
      <c r="I44" s="52" t="s">
        <v>166</v>
      </c>
    </row>
    <row r="45" spans="1:11" ht="91.5" customHeight="1" x14ac:dyDescent="0.25">
      <c r="A45" s="18" t="s">
        <v>6</v>
      </c>
      <c r="B45" s="15" t="s">
        <v>146</v>
      </c>
      <c r="C45" s="4">
        <v>0</v>
      </c>
      <c r="D45" s="4">
        <v>0</v>
      </c>
      <c r="E45" s="4">
        <v>6000000</v>
      </c>
      <c r="F45" s="4">
        <v>5100000</v>
      </c>
      <c r="G45" s="4">
        <f t="shared" si="23"/>
        <v>6000000</v>
      </c>
      <c r="H45" s="4">
        <f t="shared" si="23"/>
        <v>5100000</v>
      </c>
      <c r="I45" s="52" t="s">
        <v>156</v>
      </c>
    </row>
    <row r="46" spans="1:11" ht="24" x14ac:dyDescent="0.25">
      <c r="A46" s="18" t="s">
        <v>6</v>
      </c>
      <c r="B46" s="15" t="s">
        <v>65</v>
      </c>
      <c r="C46" s="4">
        <v>0</v>
      </c>
      <c r="D46" s="4">
        <v>0</v>
      </c>
      <c r="E46" s="4">
        <v>3000000</v>
      </c>
      <c r="F46" s="4">
        <v>2550000</v>
      </c>
      <c r="G46" s="4">
        <f t="shared" si="23"/>
        <v>3000000</v>
      </c>
      <c r="H46" s="4">
        <f t="shared" si="23"/>
        <v>2550000</v>
      </c>
      <c r="I46" s="52" t="s">
        <v>167</v>
      </c>
    </row>
    <row r="47" spans="1:11" x14ac:dyDescent="0.25">
      <c r="A47" s="19" t="s">
        <v>6</v>
      </c>
      <c r="B47" s="20"/>
      <c r="C47" s="21">
        <f>SUM(C43:C46)</f>
        <v>0</v>
      </c>
      <c r="D47" s="21">
        <f t="shared" ref="D47:H47" si="24">SUM(D43:D46)</f>
        <v>0</v>
      </c>
      <c r="E47" s="21">
        <f t="shared" si="24"/>
        <v>20000000</v>
      </c>
      <c r="F47" s="21">
        <f t="shared" si="24"/>
        <v>17000000</v>
      </c>
      <c r="G47" s="21">
        <f t="shared" si="24"/>
        <v>20000000</v>
      </c>
      <c r="H47" s="21">
        <f t="shared" si="24"/>
        <v>17000000</v>
      </c>
      <c r="I47" s="53"/>
    </row>
    <row r="48" spans="1:11" x14ac:dyDescent="0.25">
      <c r="A48" s="23" t="s">
        <v>115</v>
      </c>
      <c r="B48" s="24"/>
      <c r="C48" s="25">
        <f>C47</f>
        <v>0</v>
      </c>
      <c r="D48" s="25">
        <f t="shared" ref="D48:H48" si="25">D47</f>
        <v>0</v>
      </c>
      <c r="E48" s="25">
        <f t="shared" si="25"/>
        <v>20000000</v>
      </c>
      <c r="F48" s="25">
        <f t="shared" si="25"/>
        <v>17000000</v>
      </c>
      <c r="G48" s="25">
        <f t="shared" si="25"/>
        <v>20000000</v>
      </c>
      <c r="H48" s="25">
        <f t="shared" si="25"/>
        <v>17000000</v>
      </c>
      <c r="I48" s="54"/>
    </row>
    <row r="49" spans="1:11" ht="89.25" customHeight="1" x14ac:dyDescent="0.25">
      <c r="A49" s="18" t="s">
        <v>116</v>
      </c>
      <c r="B49" s="15" t="s">
        <v>136</v>
      </c>
      <c r="C49" s="4">
        <v>0</v>
      </c>
      <c r="D49" s="4">
        <v>0</v>
      </c>
      <c r="E49" s="50">
        <v>14610000</v>
      </c>
      <c r="F49" s="50">
        <v>12418500</v>
      </c>
      <c r="G49" s="4">
        <f t="shared" ref="G49:H49" si="26">E49-C49</f>
        <v>14610000</v>
      </c>
      <c r="H49" s="4">
        <f t="shared" si="26"/>
        <v>12418500</v>
      </c>
      <c r="I49" s="64" t="s">
        <v>173</v>
      </c>
    </row>
    <row r="50" spans="1:11" ht="72" customHeight="1" x14ac:dyDescent="0.25">
      <c r="A50" s="18" t="s">
        <v>116</v>
      </c>
      <c r="B50" s="15" t="s">
        <v>172</v>
      </c>
      <c r="C50" s="4">
        <v>0</v>
      </c>
      <c r="D50" s="4">
        <v>0</v>
      </c>
      <c r="E50" s="4">
        <v>3000000</v>
      </c>
      <c r="F50" s="4">
        <v>2550000</v>
      </c>
      <c r="G50" s="4">
        <f t="shared" si="23"/>
        <v>3000000</v>
      </c>
      <c r="H50" s="4">
        <f t="shared" si="23"/>
        <v>2550000</v>
      </c>
      <c r="I50" s="65"/>
    </row>
    <row r="51" spans="1:11" x14ac:dyDescent="0.25">
      <c r="A51" s="19" t="s">
        <v>116</v>
      </c>
      <c r="B51" s="20"/>
      <c r="C51" s="21">
        <f>SUM(C49:C50)</f>
        <v>0</v>
      </c>
      <c r="D51" s="21">
        <f t="shared" ref="D51:H51" si="27">SUM(D49:D50)</f>
        <v>0</v>
      </c>
      <c r="E51" s="21">
        <f t="shared" si="27"/>
        <v>17610000</v>
      </c>
      <c r="F51" s="21">
        <f t="shared" si="27"/>
        <v>14968500</v>
      </c>
      <c r="G51" s="21">
        <f t="shared" si="27"/>
        <v>17610000</v>
      </c>
      <c r="H51" s="21">
        <f t="shared" si="27"/>
        <v>14968500</v>
      </c>
      <c r="I51" s="53"/>
    </row>
    <row r="52" spans="1:11" x14ac:dyDescent="0.25">
      <c r="A52" s="23" t="s">
        <v>143</v>
      </c>
      <c r="B52" s="24"/>
      <c r="C52" s="25">
        <f>C51</f>
        <v>0</v>
      </c>
      <c r="D52" s="25">
        <f t="shared" ref="D52:H52" si="28">D51</f>
        <v>0</v>
      </c>
      <c r="E52" s="25">
        <f t="shared" si="28"/>
        <v>17610000</v>
      </c>
      <c r="F52" s="25">
        <f t="shared" si="28"/>
        <v>14968500</v>
      </c>
      <c r="G52" s="25">
        <f t="shared" si="28"/>
        <v>17610000</v>
      </c>
      <c r="H52" s="25">
        <f t="shared" si="28"/>
        <v>14968500</v>
      </c>
      <c r="I52" s="54"/>
    </row>
    <row r="53" spans="1:11" ht="57" customHeight="1" x14ac:dyDescent="0.25">
      <c r="A53" s="3" t="s">
        <v>9</v>
      </c>
      <c r="B53" s="11" t="s">
        <v>68</v>
      </c>
      <c r="C53" s="4">
        <v>15000000</v>
      </c>
      <c r="D53" s="4">
        <v>12750000</v>
      </c>
      <c r="E53" s="4">
        <v>4000000</v>
      </c>
      <c r="F53" s="4">
        <v>3400000</v>
      </c>
      <c r="G53" s="4">
        <f t="shared" ref="G53:H53" si="29">E53-C53</f>
        <v>-11000000</v>
      </c>
      <c r="H53" s="4">
        <f t="shared" si="29"/>
        <v>-9350000</v>
      </c>
      <c r="I53" s="52"/>
    </row>
    <row r="54" spans="1:11" s="14" customFormat="1" x14ac:dyDescent="0.25">
      <c r="A54" s="19" t="s">
        <v>9</v>
      </c>
      <c r="B54" s="20"/>
      <c r="C54" s="21">
        <f t="shared" ref="C54:H54" si="30">C53</f>
        <v>15000000</v>
      </c>
      <c r="D54" s="21">
        <f t="shared" si="30"/>
        <v>12750000</v>
      </c>
      <c r="E54" s="21">
        <f t="shared" si="30"/>
        <v>4000000</v>
      </c>
      <c r="F54" s="21">
        <f t="shared" si="30"/>
        <v>3400000</v>
      </c>
      <c r="G54" s="21">
        <f t="shared" si="30"/>
        <v>-11000000</v>
      </c>
      <c r="H54" s="21">
        <f t="shared" si="30"/>
        <v>-9350000</v>
      </c>
      <c r="I54" s="53"/>
    </row>
    <row r="55" spans="1:11" s="14" customFormat="1" ht="39.75" customHeight="1" x14ac:dyDescent="0.25">
      <c r="A55" s="3" t="s">
        <v>10</v>
      </c>
      <c r="B55" s="11" t="s">
        <v>69</v>
      </c>
      <c r="C55" s="4">
        <v>13714257</v>
      </c>
      <c r="D55" s="4">
        <v>11657118</v>
      </c>
      <c r="E55" s="4">
        <v>8214257</v>
      </c>
      <c r="F55" s="4">
        <v>6982118</v>
      </c>
      <c r="G55" s="4">
        <f t="shared" ref="G55:H56" si="31">E55-C55</f>
        <v>-5500000</v>
      </c>
      <c r="H55" s="4">
        <f t="shared" si="31"/>
        <v>-4675000</v>
      </c>
      <c r="I55" s="52"/>
    </row>
    <row r="56" spans="1:11" s="14" customFormat="1" ht="48" x14ac:dyDescent="0.25">
      <c r="A56" s="3" t="s">
        <v>10</v>
      </c>
      <c r="B56" s="11" t="s">
        <v>70</v>
      </c>
      <c r="C56" s="4">
        <v>9000000</v>
      </c>
      <c r="D56" s="4">
        <v>7650000</v>
      </c>
      <c r="E56" s="4">
        <v>25500000</v>
      </c>
      <c r="F56" s="4">
        <v>21675000</v>
      </c>
      <c r="G56" s="4">
        <f t="shared" si="31"/>
        <v>16500000</v>
      </c>
      <c r="H56" s="4">
        <f t="shared" si="31"/>
        <v>14025000</v>
      </c>
      <c r="I56" s="52"/>
    </row>
    <row r="57" spans="1:11" s="14" customFormat="1" x14ac:dyDescent="0.25">
      <c r="A57" s="19" t="s">
        <v>10</v>
      </c>
      <c r="B57" s="20"/>
      <c r="C57" s="21">
        <f t="shared" ref="C57:H57" si="32">SUM(C55:C56)</f>
        <v>22714257</v>
      </c>
      <c r="D57" s="21">
        <f t="shared" si="32"/>
        <v>19307118</v>
      </c>
      <c r="E57" s="21">
        <f t="shared" si="32"/>
        <v>33714257</v>
      </c>
      <c r="F57" s="21">
        <f t="shared" si="32"/>
        <v>28657118</v>
      </c>
      <c r="G57" s="21">
        <f t="shared" si="32"/>
        <v>11000000</v>
      </c>
      <c r="H57" s="21">
        <f t="shared" si="32"/>
        <v>9350000</v>
      </c>
      <c r="I57" s="53"/>
    </row>
    <row r="58" spans="1:11" x14ac:dyDescent="0.25">
      <c r="A58" s="23" t="s">
        <v>39</v>
      </c>
      <c r="B58" s="24"/>
      <c r="C58" s="25">
        <f t="shared" ref="C58:H58" si="33">C54+C57</f>
        <v>37714257</v>
      </c>
      <c r="D58" s="25">
        <f t="shared" si="33"/>
        <v>32057118</v>
      </c>
      <c r="E58" s="25">
        <f t="shared" si="33"/>
        <v>37714257</v>
      </c>
      <c r="F58" s="25">
        <f t="shared" si="33"/>
        <v>32057118</v>
      </c>
      <c r="G58" s="25">
        <f t="shared" si="33"/>
        <v>0</v>
      </c>
      <c r="H58" s="25">
        <f t="shared" si="33"/>
        <v>0</v>
      </c>
      <c r="I58" s="54"/>
      <c r="K58" s="9"/>
    </row>
    <row r="59" spans="1:11" ht="24" x14ac:dyDescent="0.25">
      <c r="A59" s="3" t="s">
        <v>11</v>
      </c>
      <c r="B59" s="11" t="s">
        <v>71</v>
      </c>
      <c r="C59" s="4">
        <v>2500000</v>
      </c>
      <c r="D59" s="4">
        <v>2125000</v>
      </c>
      <c r="E59" s="4">
        <v>2000000</v>
      </c>
      <c r="F59" s="4">
        <v>1700000</v>
      </c>
      <c r="G59" s="4">
        <f t="shared" ref="G59:H62" si="34">E59-C59</f>
        <v>-500000</v>
      </c>
      <c r="H59" s="4">
        <f t="shared" si="34"/>
        <v>-425000</v>
      </c>
      <c r="I59" s="52"/>
    </row>
    <row r="60" spans="1:11" ht="24" x14ac:dyDescent="0.25">
      <c r="A60" s="3" t="s">
        <v>11</v>
      </c>
      <c r="B60" s="11" t="s">
        <v>72</v>
      </c>
      <c r="C60" s="4">
        <v>12500000</v>
      </c>
      <c r="D60" s="4">
        <v>10625000</v>
      </c>
      <c r="E60" s="4">
        <v>9500000</v>
      </c>
      <c r="F60" s="4">
        <v>8075000</v>
      </c>
      <c r="G60" s="4">
        <f t="shared" si="34"/>
        <v>-3000000</v>
      </c>
      <c r="H60" s="4">
        <f t="shared" si="34"/>
        <v>-2550000</v>
      </c>
      <c r="I60" s="52"/>
    </row>
    <row r="61" spans="1:11" ht="24" x14ac:dyDescent="0.25">
      <c r="A61" s="3" t="s">
        <v>11</v>
      </c>
      <c r="B61" s="11" t="s">
        <v>73</v>
      </c>
      <c r="C61" s="4">
        <v>7500000</v>
      </c>
      <c r="D61" s="4">
        <v>6375000</v>
      </c>
      <c r="E61" s="4">
        <v>5500000</v>
      </c>
      <c r="F61" s="4">
        <v>4675000</v>
      </c>
      <c r="G61" s="4">
        <f t="shared" si="34"/>
        <v>-2000000</v>
      </c>
      <c r="H61" s="4">
        <f t="shared" si="34"/>
        <v>-1700000</v>
      </c>
      <c r="I61" s="52"/>
    </row>
    <row r="62" spans="1:11" ht="36" x14ac:dyDescent="0.25">
      <c r="A62" s="3" t="s">
        <v>11</v>
      </c>
      <c r="B62" s="11" t="s">
        <v>74</v>
      </c>
      <c r="C62" s="4">
        <v>2000000</v>
      </c>
      <c r="D62" s="4">
        <v>1700000</v>
      </c>
      <c r="E62" s="4">
        <v>2000000</v>
      </c>
      <c r="F62" s="4">
        <v>1700000</v>
      </c>
      <c r="G62" s="4">
        <f t="shared" si="34"/>
        <v>0</v>
      </c>
      <c r="H62" s="4">
        <f t="shared" si="34"/>
        <v>0</v>
      </c>
      <c r="I62" s="52"/>
    </row>
    <row r="63" spans="1:11" s="14" customFormat="1" x14ac:dyDescent="0.25">
      <c r="A63" s="19" t="s">
        <v>11</v>
      </c>
      <c r="B63" s="20"/>
      <c r="C63" s="21">
        <f t="shared" ref="C63:H63" si="35">SUM(C59:C62)</f>
        <v>24500000</v>
      </c>
      <c r="D63" s="21">
        <f t="shared" si="35"/>
        <v>20825000</v>
      </c>
      <c r="E63" s="21">
        <f t="shared" si="35"/>
        <v>19000000</v>
      </c>
      <c r="F63" s="21">
        <f t="shared" si="35"/>
        <v>16150000</v>
      </c>
      <c r="G63" s="21">
        <f t="shared" si="35"/>
        <v>-5500000</v>
      </c>
      <c r="H63" s="21">
        <f t="shared" si="35"/>
        <v>-4675000</v>
      </c>
      <c r="I63" s="53"/>
    </row>
    <row r="64" spans="1:11" ht="36" x14ac:dyDescent="0.25">
      <c r="A64" s="3" t="s">
        <v>12</v>
      </c>
      <c r="B64" s="11" t="s">
        <v>75</v>
      </c>
      <c r="C64" s="4">
        <v>2500000</v>
      </c>
      <c r="D64" s="4">
        <v>2125000</v>
      </c>
      <c r="E64" s="4">
        <v>0</v>
      </c>
      <c r="F64" s="4">
        <v>0</v>
      </c>
      <c r="G64" s="4">
        <f t="shared" ref="G64:H64" si="36">E64-C64</f>
        <v>-2500000</v>
      </c>
      <c r="H64" s="4">
        <f t="shared" si="36"/>
        <v>-2125000</v>
      </c>
      <c r="I64" s="52"/>
    </row>
    <row r="65" spans="1:11" s="14" customFormat="1" x14ac:dyDescent="0.25">
      <c r="A65" s="19" t="s">
        <v>12</v>
      </c>
      <c r="B65" s="20"/>
      <c r="C65" s="21">
        <f t="shared" ref="C65:H65" si="37">SUM(C64:C64)</f>
        <v>2500000</v>
      </c>
      <c r="D65" s="21">
        <f t="shared" si="37"/>
        <v>2125000</v>
      </c>
      <c r="E65" s="21">
        <f t="shared" si="37"/>
        <v>0</v>
      </c>
      <c r="F65" s="21">
        <f t="shared" si="37"/>
        <v>0</v>
      </c>
      <c r="G65" s="21">
        <f t="shared" si="37"/>
        <v>-2500000</v>
      </c>
      <c r="H65" s="21">
        <f t="shared" si="37"/>
        <v>-2125000</v>
      </c>
      <c r="I65" s="53"/>
    </row>
    <row r="66" spans="1:11" ht="36" x14ac:dyDescent="0.25">
      <c r="A66" s="3" t="s">
        <v>13</v>
      </c>
      <c r="B66" s="11" t="s">
        <v>75</v>
      </c>
      <c r="C66" s="4">
        <v>5000000</v>
      </c>
      <c r="D66" s="4">
        <v>4250000</v>
      </c>
      <c r="E66" s="4">
        <v>3500000</v>
      </c>
      <c r="F66" s="4">
        <v>2975000</v>
      </c>
      <c r="G66" s="4">
        <f t="shared" ref="G66:H69" si="38">E66-C66</f>
        <v>-1500000</v>
      </c>
      <c r="H66" s="4">
        <f t="shared" si="38"/>
        <v>-1275000</v>
      </c>
      <c r="I66" s="52"/>
    </row>
    <row r="67" spans="1:11" ht="24" x14ac:dyDescent="0.25">
      <c r="A67" s="3" t="s">
        <v>13</v>
      </c>
      <c r="B67" s="11" t="s">
        <v>76</v>
      </c>
      <c r="C67" s="4">
        <v>9170000</v>
      </c>
      <c r="D67" s="4">
        <v>7794500</v>
      </c>
      <c r="E67" s="4">
        <v>7670000</v>
      </c>
      <c r="F67" s="4">
        <v>6519500</v>
      </c>
      <c r="G67" s="4">
        <f t="shared" si="38"/>
        <v>-1500000</v>
      </c>
      <c r="H67" s="4">
        <f t="shared" si="38"/>
        <v>-1275000</v>
      </c>
      <c r="I67" s="52"/>
    </row>
    <row r="68" spans="1:11" x14ac:dyDescent="0.25">
      <c r="A68" s="3" t="s">
        <v>13</v>
      </c>
      <c r="B68" s="11" t="s">
        <v>77</v>
      </c>
      <c r="C68" s="4">
        <v>5100000</v>
      </c>
      <c r="D68" s="4">
        <v>4335000</v>
      </c>
      <c r="E68" s="4">
        <v>4100000</v>
      </c>
      <c r="F68" s="4">
        <v>3485000</v>
      </c>
      <c r="G68" s="4">
        <f t="shared" si="38"/>
        <v>-1000000</v>
      </c>
      <c r="H68" s="4">
        <f t="shared" si="38"/>
        <v>-850000</v>
      </c>
      <c r="I68" s="52"/>
    </row>
    <row r="69" spans="1:11" ht="24" x14ac:dyDescent="0.25">
      <c r="A69" s="3" t="s">
        <v>13</v>
      </c>
      <c r="B69" s="11" t="s">
        <v>78</v>
      </c>
      <c r="C69" s="4">
        <v>1230000</v>
      </c>
      <c r="D69" s="4">
        <v>1045500</v>
      </c>
      <c r="E69" s="4">
        <v>1230000</v>
      </c>
      <c r="F69" s="4">
        <v>1045500</v>
      </c>
      <c r="G69" s="4">
        <f>E69-C69</f>
        <v>0</v>
      </c>
      <c r="H69" s="4">
        <f t="shared" si="38"/>
        <v>0</v>
      </c>
      <c r="I69" s="52"/>
    </row>
    <row r="70" spans="1:11" s="14" customFormat="1" x14ac:dyDescent="0.25">
      <c r="A70" s="19" t="s">
        <v>13</v>
      </c>
      <c r="B70" s="20"/>
      <c r="C70" s="21">
        <f t="shared" ref="C70:H70" si="39">SUM(C66:C69)</f>
        <v>20500000</v>
      </c>
      <c r="D70" s="21">
        <f t="shared" si="39"/>
        <v>17425000</v>
      </c>
      <c r="E70" s="21">
        <f t="shared" si="39"/>
        <v>16500000</v>
      </c>
      <c r="F70" s="21">
        <f t="shared" si="39"/>
        <v>14025000</v>
      </c>
      <c r="G70" s="21">
        <f t="shared" si="39"/>
        <v>-4000000</v>
      </c>
      <c r="H70" s="21">
        <f t="shared" si="39"/>
        <v>-3400000</v>
      </c>
      <c r="I70" s="53"/>
    </row>
    <row r="71" spans="1:11" s="14" customFormat="1" ht="50.25" customHeight="1" x14ac:dyDescent="0.25">
      <c r="A71" s="3" t="s">
        <v>14</v>
      </c>
      <c r="B71" s="11" t="s">
        <v>79</v>
      </c>
      <c r="C71" s="4">
        <v>3928513</v>
      </c>
      <c r="D71" s="4">
        <v>3339236</v>
      </c>
      <c r="E71" s="4">
        <v>2428513</v>
      </c>
      <c r="F71" s="4">
        <v>2064236</v>
      </c>
      <c r="G71" s="4">
        <f t="shared" ref="G71:H72" si="40">E71-C71</f>
        <v>-1500000</v>
      </c>
      <c r="H71" s="4">
        <f t="shared" si="40"/>
        <v>-1275000</v>
      </c>
      <c r="I71" s="52"/>
    </row>
    <row r="72" spans="1:11" ht="48" x14ac:dyDescent="0.25">
      <c r="A72" s="3" t="s">
        <v>14</v>
      </c>
      <c r="B72" s="11" t="s">
        <v>80</v>
      </c>
      <c r="C72" s="4">
        <v>4500000</v>
      </c>
      <c r="D72" s="4">
        <v>3825000</v>
      </c>
      <c r="E72" s="4">
        <v>3500000</v>
      </c>
      <c r="F72" s="4">
        <v>2975000</v>
      </c>
      <c r="G72" s="4">
        <f t="shared" si="40"/>
        <v>-1000000</v>
      </c>
      <c r="H72" s="4">
        <f t="shared" si="40"/>
        <v>-850000</v>
      </c>
      <c r="I72" s="52"/>
    </row>
    <row r="73" spans="1:11" s="14" customFormat="1" x14ac:dyDescent="0.25">
      <c r="A73" s="19" t="s">
        <v>14</v>
      </c>
      <c r="B73" s="20"/>
      <c r="C73" s="21">
        <f t="shared" ref="C73:H73" si="41">SUM(C71:C72)</f>
        <v>8428513</v>
      </c>
      <c r="D73" s="21">
        <f t="shared" si="41"/>
        <v>7164236</v>
      </c>
      <c r="E73" s="21">
        <f t="shared" si="41"/>
        <v>5928513</v>
      </c>
      <c r="F73" s="21">
        <f t="shared" si="41"/>
        <v>5039236</v>
      </c>
      <c r="G73" s="21">
        <f t="shared" si="41"/>
        <v>-2500000</v>
      </c>
      <c r="H73" s="21">
        <f t="shared" si="41"/>
        <v>-2125000</v>
      </c>
      <c r="I73" s="53"/>
    </row>
    <row r="74" spans="1:11" x14ac:dyDescent="0.25">
      <c r="A74" s="23" t="s">
        <v>40</v>
      </c>
      <c r="B74" s="24"/>
      <c r="C74" s="25">
        <f t="shared" ref="C74:H74" si="42">C63+C65+C70+C73</f>
        <v>55928513</v>
      </c>
      <c r="D74" s="25">
        <f t="shared" si="42"/>
        <v>47539236</v>
      </c>
      <c r="E74" s="25">
        <f t="shared" si="42"/>
        <v>41428513</v>
      </c>
      <c r="F74" s="25">
        <f t="shared" si="42"/>
        <v>35214236</v>
      </c>
      <c r="G74" s="25">
        <f t="shared" si="42"/>
        <v>-14500000</v>
      </c>
      <c r="H74" s="25">
        <f t="shared" si="42"/>
        <v>-12325000</v>
      </c>
      <c r="I74" s="54"/>
      <c r="K74" s="9"/>
    </row>
    <row r="75" spans="1:11" s="14" customFormat="1" ht="24" x14ac:dyDescent="0.25">
      <c r="A75" s="3" t="s">
        <v>15</v>
      </c>
      <c r="B75" s="11" t="s">
        <v>81</v>
      </c>
      <c r="C75" s="4">
        <v>7500000</v>
      </c>
      <c r="D75" s="4">
        <v>6375000</v>
      </c>
      <c r="E75" s="17">
        <v>9800000</v>
      </c>
      <c r="F75" s="17">
        <v>8330000</v>
      </c>
      <c r="G75" s="17">
        <f t="shared" ref="G75:H78" si="43">E75-C75</f>
        <v>2300000</v>
      </c>
      <c r="H75" s="17">
        <f t="shared" si="43"/>
        <v>1955000</v>
      </c>
      <c r="I75" s="52"/>
    </row>
    <row r="76" spans="1:11" s="14" customFormat="1" ht="36" x14ac:dyDescent="0.25">
      <c r="A76" s="3" t="s">
        <v>15</v>
      </c>
      <c r="B76" s="11" t="s">
        <v>82</v>
      </c>
      <c r="C76" s="4">
        <v>1500000</v>
      </c>
      <c r="D76" s="4">
        <v>1275000</v>
      </c>
      <c r="E76" s="4">
        <v>3500000</v>
      </c>
      <c r="F76" s="4">
        <v>2975000</v>
      </c>
      <c r="G76" s="4">
        <f t="shared" si="43"/>
        <v>2000000</v>
      </c>
      <c r="H76" s="4">
        <f t="shared" si="43"/>
        <v>1700000</v>
      </c>
      <c r="I76" s="52"/>
    </row>
    <row r="77" spans="1:11" s="14" customFormat="1" ht="36" x14ac:dyDescent="0.25">
      <c r="A77" s="3" t="s">
        <v>15</v>
      </c>
      <c r="B77" s="11" t="s">
        <v>83</v>
      </c>
      <c r="C77" s="4">
        <v>752000</v>
      </c>
      <c r="D77" s="4">
        <v>639200</v>
      </c>
      <c r="E77" s="4">
        <v>1652000</v>
      </c>
      <c r="F77" s="4">
        <v>1404200</v>
      </c>
      <c r="G77" s="4">
        <f t="shared" si="43"/>
        <v>900000</v>
      </c>
      <c r="H77" s="4">
        <f t="shared" si="43"/>
        <v>765000</v>
      </c>
      <c r="I77" s="52"/>
    </row>
    <row r="78" spans="1:11" s="14" customFormat="1" ht="101.25" customHeight="1" x14ac:dyDescent="0.25">
      <c r="A78" s="3" t="s">
        <v>15</v>
      </c>
      <c r="B78" s="15" t="s">
        <v>111</v>
      </c>
      <c r="C78" s="17">
        <v>0</v>
      </c>
      <c r="D78" s="17">
        <v>0</v>
      </c>
      <c r="E78" s="17">
        <v>200000</v>
      </c>
      <c r="F78" s="17">
        <v>170000</v>
      </c>
      <c r="G78" s="17">
        <f t="shared" si="43"/>
        <v>200000</v>
      </c>
      <c r="H78" s="17">
        <f t="shared" si="43"/>
        <v>170000</v>
      </c>
      <c r="I78" s="52"/>
    </row>
    <row r="79" spans="1:11" s="14" customFormat="1" x14ac:dyDescent="0.25">
      <c r="A79" s="19" t="s">
        <v>15</v>
      </c>
      <c r="B79" s="20"/>
      <c r="C79" s="21">
        <f t="shared" ref="C79:H79" si="44">SUM(C75:C78)</f>
        <v>9752000</v>
      </c>
      <c r="D79" s="21">
        <f t="shared" si="44"/>
        <v>8289200</v>
      </c>
      <c r="E79" s="21">
        <f t="shared" si="44"/>
        <v>15152000</v>
      </c>
      <c r="F79" s="21">
        <f t="shared" si="44"/>
        <v>12879200</v>
      </c>
      <c r="G79" s="21">
        <f t="shared" si="44"/>
        <v>5400000</v>
      </c>
      <c r="H79" s="21">
        <f t="shared" si="44"/>
        <v>4590000</v>
      </c>
      <c r="I79" s="53"/>
    </row>
    <row r="80" spans="1:11" s="14" customFormat="1" ht="37.5" customHeight="1" x14ac:dyDescent="0.25">
      <c r="A80" s="3" t="s">
        <v>16</v>
      </c>
      <c r="B80" s="11" t="s">
        <v>86</v>
      </c>
      <c r="C80" s="4">
        <v>18660000</v>
      </c>
      <c r="D80" s="4">
        <v>15861000</v>
      </c>
      <c r="E80" s="17">
        <v>17160000</v>
      </c>
      <c r="F80" s="17">
        <v>14586000</v>
      </c>
      <c r="G80" s="4">
        <f t="shared" ref="G80:H80" si="45">E80-C80</f>
        <v>-1500000</v>
      </c>
      <c r="H80" s="4">
        <f t="shared" si="45"/>
        <v>-1275000</v>
      </c>
      <c r="I80" s="52"/>
    </row>
    <row r="81" spans="1:9" s="14" customFormat="1" x14ac:dyDescent="0.25">
      <c r="A81" s="19" t="s">
        <v>16</v>
      </c>
      <c r="B81" s="20"/>
      <c r="C81" s="21">
        <f t="shared" ref="C81:H81" si="46">C80</f>
        <v>18660000</v>
      </c>
      <c r="D81" s="21">
        <f t="shared" si="46"/>
        <v>15861000</v>
      </c>
      <c r="E81" s="21">
        <f t="shared" si="46"/>
        <v>17160000</v>
      </c>
      <c r="F81" s="21">
        <f t="shared" si="46"/>
        <v>14586000</v>
      </c>
      <c r="G81" s="21">
        <f t="shared" si="46"/>
        <v>-1500000</v>
      </c>
      <c r="H81" s="21">
        <f t="shared" si="46"/>
        <v>-1275000</v>
      </c>
      <c r="I81" s="53"/>
    </row>
    <row r="82" spans="1:9" s="14" customFormat="1" ht="36" x14ac:dyDescent="0.25">
      <c r="A82" s="3" t="s">
        <v>17</v>
      </c>
      <c r="B82" s="11" t="s">
        <v>84</v>
      </c>
      <c r="C82" s="4">
        <v>1840000</v>
      </c>
      <c r="D82" s="4">
        <v>1564000</v>
      </c>
      <c r="E82" s="4">
        <v>1840000</v>
      </c>
      <c r="F82" s="4">
        <v>1564000</v>
      </c>
      <c r="G82" s="4">
        <f t="shared" ref="G82:H83" si="47">E82-C82</f>
        <v>0</v>
      </c>
      <c r="H82" s="4">
        <f t="shared" si="47"/>
        <v>0</v>
      </c>
      <c r="I82" s="52"/>
    </row>
    <row r="83" spans="1:9" s="14" customFormat="1" ht="48" x14ac:dyDescent="0.25">
      <c r="A83" s="3" t="s">
        <v>17</v>
      </c>
      <c r="B83" s="11" t="s">
        <v>85</v>
      </c>
      <c r="C83" s="4">
        <v>1250000</v>
      </c>
      <c r="D83" s="4">
        <v>1062500</v>
      </c>
      <c r="E83" s="4">
        <v>1950000</v>
      </c>
      <c r="F83" s="4">
        <v>1657500</v>
      </c>
      <c r="G83" s="4">
        <f t="shared" si="47"/>
        <v>700000</v>
      </c>
      <c r="H83" s="4">
        <f t="shared" si="47"/>
        <v>595000</v>
      </c>
      <c r="I83" s="52"/>
    </row>
    <row r="84" spans="1:9" s="14" customFormat="1" x14ac:dyDescent="0.25">
      <c r="A84" s="19" t="s">
        <v>17</v>
      </c>
      <c r="B84" s="20"/>
      <c r="C84" s="21">
        <f t="shared" ref="C84:H84" si="48">SUM(C82:C83)</f>
        <v>3090000</v>
      </c>
      <c r="D84" s="21">
        <f t="shared" si="48"/>
        <v>2626500</v>
      </c>
      <c r="E84" s="21">
        <f t="shared" si="48"/>
        <v>3790000</v>
      </c>
      <c r="F84" s="21">
        <f t="shared" si="48"/>
        <v>3221500</v>
      </c>
      <c r="G84" s="21">
        <f t="shared" si="48"/>
        <v>700000</v>
      </c>
      <c r="H84" s="21">
        <f t="shared" si="48"/>
        <v>595000</v>
      </c>
      <c r="I84" s="53"/>
    </row>
    <row r="85" spans="1:9" s="14" customFormat="1" ht="48" x14ac:dyDescent="0.25">
      <c r="A85" s="3" t="s">
        <v>18</v>
      </c>
      <c r="B85" s="11" t="s">
        <v>87</v>
      </c>
      <c r="C85" s="4">
        <v>8248000</v>
      </c>
      <c r="D85" s="4">
        <v>7010800</v>
      </c>
      <c r="E85" s="4">
        <v>8248000</v>
      </c>
      <c r="F85" s="4">
        <v>7010800</v>
      </c>
      <c r="G85" s="4">
        <f t="shared" ref="G85:H85" si="49">E85-C85</f>
        <v>0</v>
      </c>
      <c r="H85" s="4">
        <f t="shared" si="49"/>
        <v>0</v>
      </c>
      <c r="I85" s="52"/>
    </row>
    <row r="86" spans="1:9" s="14" customFormat="1" x14ac:dyDescent="0.25">
      <c r="A86" s="19" t="s">
        <v>18</v>
      </c>
      <c r="B86" s="20"/>
      <c r="C86" s="21">
        <f t="shared" ref="C86:H86" si="50">C85</f>
        <v>8248000</v>
      </c>
      <c r="D86" s="21">
        <f t="shared" si="50"/>
        <v>7010800</v>
      </c>
      <c r="E86" s="21">
        <f t="shared" si="50"/>
        <v>8248000</v>
      </c>
      <c r="F86" s="21">
        <f t="shared" si="50"/>
        <v>7010800</v>
      </c>
      <c r="G86" s="21">
        <f t="shared" si="50"/>
        <v>0</v>
      </c>
      <c r="H86" s="21">
        <f t="shared" si="50"/>
        <v>0</v>
      </c>
      <c r="I86" s="53"/>
    </row>
    <row r="87" spans="1:9" s="14" customFormat="1" ht="33" customHeight="1" x14ac:dyDescent="0.25">
      <c r="A87" s="3" t="s">
        <v>19</v>
      </c>
      <c r="B87" s="11" t="s">
        <v>88</v>
      </c>
      <c r="C87" s="4">
        <v>950000</v>
      </c>
      <c r="D87" s="4">
        <v>807500</v>
      </c>
      <c r="E87" s="4">
        <v>950000</v>
      </c>
      <c r="F87" s="4">
        <v>807500</v>
      </c>
      <c r="G87" s="4">
        <f t="shared" ref="G87:H88" si="51">E87-C87</f>
        <v>0</v>
      </c>
      <c r="H87" s="4">
        <f t="shared" si="51"/>
        <v>0</v>
      </c>
      <c r="I87" s="52"/>
    </row>
    <row r="88" spans="1:9" s="14" customFormat="1" ht="60" x14ac:dyDescent="0.25">
      <c r="A88" s="3" t="s">
        <v>19</v>
      </c>
      <c r="B88" s="11" t="s">
        <v>89</v>
      </c>
      <c r="C88" s="4">
        <v>50000</v>
      </c>
      <c r="D88" s="4">
        <v>42500</v>
      </c>
      <c r="E88" s="4">
        <v>50000</v>
      </c>
      <c r="F88" s="4">
        <v>42500</v>
      </c>
      <c r="G88" s="4">
        <f t="shared" si="51"/>
        <v>0</v>
      </c>
      <c r="H88" s="4">
        <f t="shared" si="51"/>
        <v>0</v>
      </c>
      <c r="I88" s="52"/>
    </row>
    <row r="89" spans="1:9" s="14" customFormat="1" x14ac:dyDescent="0.25">
      <c r="A89" s="19" t="s">
        <v>19</v>
      </c>
      <c r="B89" s="20"/>
      <c r="C89" s="21">
        <f t="shared" ref="C89:H89" si="52">SUM(C87:C88)</f>
        <v>1000000</v>
      </c>
      <c r="D89" s="21">
        <f t="shared" si="52"/>
        <v>850000</v>
      </c>
      <c r="E89" s="21">
        <f t="shared" si="52"/>
        <v>1000000</v>
      </c>
      <c r="F89" s="21">
        <f t="shared" si="52"/>
        <v>850000</v>
      </c>
      <c r="G89" s="21">
        <f t="shared" si="52"/>
        <v>0</v>
      </c>
      <c r="H89" s="21">
        <f t="shared" si="52"/>
        <v>0</v>
      </c>
      <c r="I89" s="53"/>
    </row>
    <row r="90" spans="1:9" s="14" customFormat="1" ht="36" x14ac:dyDescent="0.25">
      <c r="A90" s="3" t="s">
        <v>20</v>
      </c>
      <c r="B90" s="11" t="s">
        <v>91</v>
      </c>
      <c r="C90" s="4">
        <v>13800000</v>
      </c>
      <c r="D90" s="4">
        <v>11730000</v>
      </c>
      <c r="E90" s="4">
        <v>20000000</v>
      </c>
      <c r="F90" s="4">
        <v>17000000</v>
      </c>
      <c r="G90" s="4">
        <f t="shared" ref="G90:H95" si="53">E90-C90</f>
        <v>6200000</v>
      </c>
      <c r="H90" s="4">
        <f t="shared" si="53"/>
        <v>5270000</v>
      </c>
      <c r="I90" s="52"/>
    </row>
    <row r="91" spans="1:9" s="14" customFormat="1" ht="48" x14ac:dyDescent="0.25">
      <c r="A91" s="3" t="s">
        <v>20</v>
      </c>
      <c r="B91" s="11" t="s">
        <v>92</v>
      </c>
      <c r="C91" s="4">
        <v>15450000</v>
      </c>
      <c r="D91" s="4">
        <v>13132500</v>
      </c>
      <c r="E91" s="4">
        <v>15450000</v>
      </c>
      <c r="F91" s="4">
        <v>13132500</v>
      </c>
      <c r="G91" s="4">
        <f t="shared" si="53"/>
        <v>0</v>
      </c>
      <c r="H91" s="4">
        <f t="shared" si="53"/>
        <v>0</v>
      </c>
      <c r="I91" s="52"/>
    </row>
    <row r="92" spans="1:9" s="14" customFormat="1" ht="60" x14ac:dyDescent="0.25">
      <c r="A92" s="3" t="s">
        <v>20</v>
      </c>
      <c r="B92" s="11" t="s">
        <v>93</v>
      </c>
      <c r="C92" s="4">
        <v>10500000</v>
      </c>
      <c r="D92" s="4">
        <v>8925000</v>
      </c>
      <c r="E92" s="4">
        <v>8500000</v>
      </c>
      <c r="F92" s="4">
        <v>7225000</v>
      </c>
      <c r="G92" s="4">
        <f t="shared" si="53"/>
        <v>-2000000</v>
      </c>
      <c r="H92" s="4">
        <f t="shared" si="53"/>
        <v>-1700000</v>
      </c>
      <c r="I92" s="52"/>
    </row>
    <row r="93" spans="1:9" s="14" customFormat="1" ht="72" x14ac:dyDescent="0.25">
      <c r="A93" s="3" t="s">
        <v>20</v>
      </c>
      <c r="B93" s="11" t="s">
        <v>94</v>
      </c>
      <c r="C93" s="4">
        <v>20500000</v>
      </c>
      <c r="D93" s="4">
        <v>17425000</v>
      </c>
      <c r="E93" s="4">
        <v>12900000</v>
      </c>
      <c r="F93" s="4">
        <v>10965000</v>
      </c>
      <c r="G93" s="4">
        <f t="shared" si="53"/>
        <v>-7600000</v>
      </c>
      <c r="H93" s="4">
        <f t="shared" si="53"/>
        <v>-6460000</v>
      </c>
      <c r="I93" s="52"/>
    </row>
    <row r="94" spans="1:9" s="14" customFormat="1" ht="48" x14ac:dyDescent="0.25">
      <c r="A94" s="3" t="s">
        <v>20</v>
      </c>
      <c r="B94" s="11" t="s">
        <v>95</v>
      </c>
      <c r="C94" s="4">
        <v>2550000</v>
      </c>
      <c r="D94" s="4">
        <v>2167500</v>
      </c>
      <c r="E94" s="4">
        <v>2100000</v>
      </c>
      <c r="F94" s="4">
        <v>1785000</v>
      </c>
      <c r="G94" s="4">
        <f t="shared" si="53"/>
        <v>-450000</v>
      </c>
      <c r="H94" s="4">
        <f t="shared" si="53"/>
        <v>-382500</v>
      </c>
      <c r="I94" s="52"/>
    </row>
    <row r="95" spans="1:9" s="14" customFormat="1" ht="72" x14ac:dyDescent="0.25">
      <c r="A95" s="3" t="s">
        <v>20</v>
      </c>
      <c r="B95" s="11" t="s">
        <v>96</v>
      </c>
      <c r="C95" s="4">
        <v>1750000</v>
      </c>
      <c r="D95" s="4">
        <v>1487500</v>
      </c>
      <c r="E95" s="4">
        <v>0</v>
      </c>
      <c r="F95" s="4">
        <v>0</v>
      </c>
      <c r="G95" s="4">
        <f t="shared" si="53"/>
        <v>-1750000</v>
      </c>
      <c r="H95" s="4">
        <f t="shared" si="53"/>
        <v>-1487500</v>
      </c>
      <c r="I95" s="52"/>
    </row>
    <row r="96" spans="1:9" s="14" customFormat="1" x14ac:dyDescent="0.25">
      <c r="A96" s="19" t="s">
        <v>20</v>
      </c>
      <c r="B96" s="20"/>
      <c r="C96" s="21">
        <f t="shared" ref="C96:H96" si="54">SUM(C90:C95)</f>
        <v>64550000</v>
      </c>
      <c r="D96" s="21">
        <f t="shared" si="54"/>
        <v>54867500</v>
      </c>
      <c r="E96" s="21">
        <f t="shared" si="54"/>
        <v>58950000</v>
      </c>
      <c r="F96" s="21">
        <f t="shared" si="54"/>
        <v>50107500</v>
      </c>
      <c r="G96" s="21">
        <f t="shared" si="54"/>
        <v>-5600000</v>
      </c>
      <c r="H96" s="21">
        <f t="shared" si="54"/>
        <v>-4760000</v>
      </c>
      <c r="I96" s="53"/>
    </row>
    <row r="97" spans="1:11" s="14" customFormat="1" ht="73.5" customHeight="1" x14ac:dyDescent="0.25">
      <c r="A97" s="3" t="s">
        <v>21</v>
      </c>
      <c r="B97" s="11" t="s">
        <v>90</v>
      </c>
      <c r="C97" s="4">
        <v>2794232</v>
      </c>
      <c r="D97" s="4">
        <v>2375097</v>
      </c>
      <c r="E97" s="4">
        <v>3794232</v>
      </c>
      <c r="F97" s="4">
        <v>3225097</v>
      </c>
      <c r="G97" s="4">
        <f t="shared" ref="G97:H97" si="55">E97-C97</f>
        <v>1000000</v>
      </c>
      <c r="H97" s="4">
        <f t="shared" si="55"/>
        <v>850000</v>
      </c>
      <c r="I97" s="52"/>
    </row>
    <row r="98" spans="1:11" s="14" customFormat="1" x14ac:dyDescent="0.25">
      <c r="A98" s="19" t="s">
        <v>21</v>
      </c>
      <c r="B98" s="20"/>
      <c r="C98" s="21">
        <f t="shared" ref="C98:H98" si="56">C97</f>
        <v>2794232</v>
      </c>
      <c r="D98" s="21">
        <f t="shared" si="56"/>
        <v>2375097</v>
      </c>
      <c r="E98" s="21">
        <f t="shared" si="56"/>
        <v>3794232</v>
      </c>
      <c r="F98" s="21">
        <f t="shared" si="56"/>
        <v>3225097</v>
      </c>
      <c r="G98" s="21">
        <f t="shared" si="56"/>
        <v>1000000</v>
      </c>
      <c r="H98" s="21">
        <f t="shared" si="56"/>
        <v>850000</v>
      </c>
      <c r="I98" s="53"/>
    </row>
    <row r="99" spans="1:11" x14ac:dyDescent="0.25">
      <c r="A99" s="23" t="s">
        <v>44</v>
      </c>
      <c r="B99" s="24"/>
      <c r="C99" s="25">
        <f t="shared" ref="C99:H99" si="57">C79+C81+C84+C86+C89+C96+C98</f>
        <v>108094232</v>
      </c>
      <c r="D99" s="25">
        <f t="shared" si="57"/>
        <v>91880097</v>
      </c>
      <c r="E99" s="25">
        <f t="shared" si="57"/>
        <v>108094232</v>
      </c>
      <c r="F99" s="25">
        <f t="shared" si="57"/>
        <v>91880097</v>
      </c>
      <c r="G99" s="25">
        <f t="shared" si="57"/>
        <v>0</v>
      </c>
      <c r="H99" s="25">
        <f t="shared" si="57"/>
        <v>0</v>
      </c>
      <c r="I99" s="54"/>
      <c r="K99" s="9"/>
    </row>
    <row r="100" spans="1:11" ht="36" x14ac:dyDescent="0.25">
      <c r="A100" s="3" t="s">
        <v>22</v>
      </c>
      <c r="B100" s="15" t="s">
        <v>53</v>
      </c>
      <c r="C100" s="4">
        <v>0</v>
      </c>
      <c r="D100" s="4">
        <v>0</v>
      </c>
      <c r="E100" s="4">
        <v>1000000</v>
      </c>
      <c r="F100" s="4">
        <v>850000</v>
      </c>
      <c r="G100" s="4">
        <f t="shared" ref="G100:H113" si="58">E100-C100</f>
        <v>1000000</v>
      </c>
      <c r="H100" s="4">
        <f t="shared" si="58"/>
        <v>850000</v>
      </c>
      <c r="I100" s="52"/>
    </row>
    <row r="101" spans="1:11" ht="48" x14ac:dyDescent="0.25">
      <c r="A101" s="3" t="s">
        <v>22</v>
      </c>
      <c r="B101" s="15" t="s">
        <v>103</v>
      </c>
      <c r="C101" s="4">
        <v>0</v>
      </c>
      <c r="D101" s="4">
        <v>0</v>
      </c>
      <c r="E101" s="4">
        <v>1000000</v>
      </c>
      <c r="F101" s="4">
        <v>850000</v>
      </c>
      <c r="G101" s="4">
        <f t="shared" si="58"/>
        <v>1000000</v>
      </c>
      <c r="H101" s="4">
        <f t="shared" si="58"/>
        <v>850000</v>
      </c>
      <c r="I101" s="52"/>
    </row>
    <row r="102" spans="1:11" ht="60" x14ac:dyDescent="0.25">
      <c r="A102" s="3" t="s">
        <v>22</v>
      </c>
      <c r="B102" s="15" t="s">
        <v>136</v>
      </c>
      <c r="C102" s="4">
        <v>0</v>
      </c>
      <c r="D102" s="4">
        <v>0</v>
      </c>
      <c r="E102" s="4">
        <v>5000000</v>
      </c>
      <c r="F102" s="4">
        <v>4250000</v>
      </c>
      <c r="G102" s="4">
        <f t="shared" si="58"/>
        <v>5000000</v>
      </c>
      <c r="H102" s="4">
        <f t="shared" si="58"/>
        <v>4250000</v>
      </c>
      <c r="I102" s="52" t="s">
        <v>168</v>
      </c>
    </row>
    <row r="103" spans="1:11" ht="24" x14ac:dyDescent="0.25">
      <c r="A103" s="3" t="s">
        <v>22</v>
      </c>
      <c r="B103" s="15" t="s">
        <v>104</v>
      </c>
      <c r="C103" s="4">
        <v>0</v>
      </c>
      <c r="D103" s="4">
        <v>0</v>
      </c>
      <c r="E103" s="4">
        <v>1000000</v>
      </c>
      <c r="F103" s="4">
        <v>850000</v>
      </c>
      <c r="G103" s="4">
        <f t="shared" si="58"/>
        <v>1000000</v>
      </c>
      <c r="H103" s="4">
        <f t="shared" si="58"/>
        <v>850000</v>
      </c>
      <c r="I103" s="52"/>
    </row>
    <row r="104" spans="1:11" ht="60" x14ac:dyDescent="0.25">
      <c r="A104" s="3" t="s">
        <v>22</v>
      </c>
      <c r="B104" s="15" t="s">
        <v>105</v>
      </c>
      <c r="C104" s="4">
        <v>0</v>
      </c>
      <c r="D104" s="4">
        <v>0</v>
      </c>
      <c r="E104" s="4">
        <v>500000</v>
      </c>
      <c r="F104" s="4">
        <v>425000</v>
      </c>
      <c r="G104" s="4">
        <f t="shared" si="58"/>
        <v>500000</v>
      </c>
      <c r="H104" s="4">
        <f t="shared" si="58"/>
        <v>425000</v>
      </c>
      <c r="I104" s="52"/>
    </row>
    <row r="105" spans="1:11" ht="84" x14ac:dyDescent="0.25">
      <c r="A105" s="3" t="s">
        <v>22</v>
      </c>
      <c r="B105" s="11" t="s">
        <v>58</v>
      </c>
      <c r="C105" s="4">
        <v>6228006</v>
      </c>
      <c r="D105" s="4">
        <v>5293805</v>
      </c>
      <c r="E105" s="4">
        <v>3800000</v>
      </c>
      <c r="F105" s="4">
        <v>3230000</v>
      </c>
      <c r="G105" s="4">
        <f t="shared" si="58"/>
        <v>-2428006</v>
      </c>
      <c r="H105" s="4">
        <f t="shared" si="58"/>
        <v>-2063805</v>
      </c>
      <c r="I105" s="52"/>
    </row>
    <row r="106" spans="1:11" ht="48" x14ac:dyDescent="0.25">
      <c r="A106" s="3" t="s">
        <v>22</v>
      </c>
      <c r="B106" s="11" t="s">
        <v>97</v>
      </c>
      <c r="C106" s="4">
        <v>17806011</v>
      </c>
      <c r="D106" s="4">
        <v>15135109</v>
      </c>
      <c r="E106" s="4">
        <v>11000000</v>
      </c>
      <c r="F106" s="4">
        <v>9350000</v>
      </c>
      <c r="G106" s="4">
        <f t="shared" si="58"/>
        <v>-6806011</v>
      </c>
      <c r="H106" s="4">
        <f t="shared" si="58"/>
        <v>-5785109</v>
      </c>
      <c r="I106" s="52"/>
    </row>
    <row r="107" spans="1:11" ht="24" x14ac:dyDescent="0.25">
      <c r="A107" s="3" t="s">
        <v>22</v>
      </c>
      <c r="B107" s="11" t="s">
        <v>98</v>
      </c>
      <c r="C107" s="4">
        <v>500000</v>
      </c>
      <c r="D107" s="4">
        <v>425000</v>
      </c>
      <c r="E107" s="4">
        <v>0</v>
      </c>
      <c r="F107" s="4">
        <v>0</v>
      </c>
      <c r="G107" s="4">
        <f t="shared" si="58"/>
        <v>-500000</v>
      </c>
      <c r="H107" s="4">
        <f t="shared" si="58"/>
        <v>-425000</v>
      </c>
      <c r="I107" s="52"/>
    </row>
    <row r="108" spans="1:11" x14ac:dyDescent="0.25">
      <c r="A108" s="3" t="s">
        <v>22</v>
      </c>
      <c r="B108" s="15" t="s">
        <v>67</v>
      </c>
      <c r="C108" s="4">
        <v>0</v>
      </c>
      <c r="D108" s="4">
        <v>0</v>
      </c>
      <c r="E108" s="4">
        <v>8000000</v>
      </c>
      <c r="F108" s="4">
        <v>6800000</v>
      </c>
      <c r="G108" s="4">
        <f t="shared" si="58"/>
        <v>8000000</v>
      </c>
      <c r="H108" s="4">
        <f t="shared" si="58"/>
        <v>6800000</v>
      </c>
      <c r="I108" s="52"/>
    </row>
    <row r="109" spans="1:11" ht="24" x14ac:dyDescent="0.25">
      <c r="A109" s="3" t="s">
        <v>22</v>
      </c>
      <c r="B109" s="15" t="s">
        <v>72</v>
      </c>
      <c r="C109" s="4">
        <v>0</v>
      </c>
      <c r="D109" s="4">
        <v>0</v>
      </c>
      <c r="E109" s="4">
        <v>1000000</v>
      </c>
      <c r="F109" s="4">
        <v>850000</v>
      </c>
      <c r="G109" s="4">
        <f t="shared" si="58"/>
        <v>1000000</v>
      </c>
      <c r="H109" s="4">
        <f t="shared" si="58"/>
        <v>850000</v>
      </c>
      <c r="I109" s="52"/>
    </row>
    <row r="110" spans="1:11" ht="36" x14ac:dyDescent="0.25">
      <c r="A110" s="3" t="s">
        <v>22</v>
      </c>
      <c r="B110" s="15" t="s">
        <v>75</v>
      </c>
      <c r="C110" s="4">
        <v>0</v>
      </c>
      <c r="D110" s="4">
        <v>0</v>
      </c>
      <c r="E110" s="4">
        <v>1000000</v>
      </c>
      <c r="F110" s="4">
        <v>850000</v>
      </c>
      <c r="G110" s="4">
        <f t="shared" si="58"/>
        <v>1000000</v>
      </c>
      <c r="H110" s="4">
        <f t="shared" si="58"/>
        <v>850000</v>
      </c>
      <c r="I110" s="52"/>
    </row>
    <row r="111" spans="1:11" ht="60" x14ac:dyDescent="0.25">
      <c r="A111" s="3" t="s">
        <v>22</v>
      </c>
      <c r="B111" s="11" t="s">
        <v>79</v>
      </c>
      <c r="C111" s="4">
        <v>10078006</v>
      </c>
      <c r="D111" s="4">
        <v>8566305</v>
      </c>
      <c r="E111" s="4">
        <v>1312023</v>
      </c>
      <c r="F111" s="4">
        <v>1115219</v>
      </c>
      <c r="G111" s="4">
        <f t="shared" si="58"/>
        <v>-8765983</v>
      </c>
      <c r="H111" s="4">
        <f t="shared" si="58"/>
        <v>-7451086</v>
      </c>
      <c r="I111" s="52"/>
    </row>
    <row r="112" spans="1:11" ht="48" x14ac:dyDescent="0.25">
      <c r="A112" s="3" t="s">
        <v>22</v>
      </c>
      <c r="B112" s="15" t="s">
        <v>80</v>
      </c>
      <c r="C112" s="4">
        <v>0</v>
      </c>
      <c r="D112" s="4">
        <v>0</v>
      </c>
      <c r="E112" s="4">
        <v>4000000</v>
      </c>
      <c r="F112" s="4">
        <v>3400000</v>
      </c>
      <c r="G112" s="4">
        <f t="shared" si="58"/>
        <v>4000000</v>
      </c>
      <c r="H112" s="4">
        <f t="shared" si="58"/>
        <v>3400000</v>
      </c>
      <c r="I112" s="52"/>
    </row>
    <row r="113" spans="1:9" ht="24" x14ac:dyDescent="0.25">
      <c r="A113" s="3" t="s">
        <v>22</v>
      </c>
      <c r="B113" s="15" t="s">
        <v>106</v>
      </c>
      <c r="C113" s="4">
        <v>0</v>
      </c>
      <c r="D113" s="4">
        <v>0</v>
      </c>
      <c r="E113" s="4">
        <v>1000000</v>
      </c>
      <c r="F113" s="4">
        <v>850000</v>
      </c>
      <c r="G113" s="4">
        <f t="shared" si="58"/>
        <v>1000000</v>
      </c>
      <c r="H113" s="4">
        <f t="shared" si="58"/>
        <v>850000</v>
      </c>
      <c r="I113" s="52"/>
    </row>
    <row r="114" spans="1:9" s="14" customFormat="1" x14ac:dyDescent="0.25">
      <c r="A114" s="19" t="s">
        <v>22</v>
      </c>
      <c r="B114" s="20"/>
      <c r="C114" s="21">
        <f t="shared" ref="C114:H114" si="59">SUM(C100:C113)</f>
        <v>34612023</v>
      </c>
      <c r="D114" s="21">
        <f t="shared" si="59"/>
        <v>29420219</v>
      </c>
      <c r="E114" s="21">
        <f t="shared" si="59"/>
        <v>39612023</v>
      </c>
      <c r="F114" s="21">
        <f t="shared" si="59"/>
        <v>33670219</v>
      </c>
      <c r="G114" s="21">
        <f t="shared" si="59"/>
        <v>5000000</v>
      </c>
      <c r="H114" s="21">
        <f t="shared" si="59"/>
        <v>4250000</v>
      </c>
      <c r="I114" s="53"/>
    </row>
    <row r="115" spans="1:9" ht="36" x14ac:dyDescent="0.25">
      <c r="A115" s="3" t="s">
        <v>23</v>
      </c>
      <c r="B115" s="15" t="s">
        <v>53</v>
      </c>
      <c r="C115" s="4">
        <v>0</v>
      </c>
      <c r="D115" s="4">
        <v>0</v>
      </c>
      <c r="E115" s="4">
        <v>500000</v>
      </c>
      <c r="F115" s="4">
        <v>425000</v>
      </c>
      <c r="G115" s="4">
        <f t="shared" ref="G115:H122" si="60">E115-C115</f>
        <v>500000</v>
      </c>
      <c r="H115" s="4">
        <f t="shared" si="60"/>
        <v>425000</v>
      </c>
      <c r="I115" s="52"/>
    </row>
    <row r="116" spans="1:9" ht="48" x14ac:dyDescent="0.25">
      <c r="A116" s="3" t="s">
        <v>23</v>
      </c>
      <c r="B116" s="15" t="s">
        <v>103</v>
      </c>
      <c r="C116" s="4">
        <v>0</v>
      </c>
      <c r="D116" s="4">
        <v>0</v>
      </c>
      <c r="E116" s="4">
        <v>650000</v>
      </c>
      <c r="F116" s="4">
        <v>552500</v>
      </c>
      <c r="G116" s="4">
        <f t="shared" si="60"/>
        <v>650000</v>
      </c>
      <c r="H116" s="4">
        <f t="shared" si="60"/>
        <v>552500</v>
      </c>
      <c r="I116" s="52"/>
    </row>
    <row r="117" spans="1:9" ht="60" x14ac:dyDescent="0.25">
      <c r="A117" s="3" t="s">
        <v>23</v>
      </c>
      <c r="B117" s="15" t="s">
        <v>107</v>
      </c>
      <c r="C117" s="4">
        <v>0</v>
      </c>
      <c r="D117" s="4">
        <v>0</v>
      </c>
      <c r="E117" s="4">
        <v>1710000</v>
      </c>
      <c r="F117" s="4">
        <v>1453500</v>
      </c>
      <c r="G117" s="4">
        <f t="shared" si="60"/>
        <v>1710000</v>
      </c>
      <c r="H117" s="4">
        <f t="shared" si="60"/>
        <v>1453500</v>
      </c>
      <c r="I117" s="52"/>
    </row>
    <row r="118" spans="1:9" ht="60" x14ac:dyDescent="0.25">
      <c r="A118" s="3" t="s">
        <v>23</v>
      </c>
      <c r="B118" s="15" t="s">
        <v>105</v>
      </c>
      <c r="C118" s="4">
        <v>0</v>
      </c>
      <c r="D118" s="4">
        <v>0</v>
      </c>
      <c r="E118" s="4">
        <v>3020000</v>
      </c>
      <c r="F118" s="4">
        <v>2567000</v>
      </c>
      <c r="G118" s="4">
        <f t="shared" si="60"/>
        <v>3020000</v>
      </c>
      <c r="H118" s="4">
        <f t="shared" si="60"/>
        <v>2567000</v>
      </c>
      <c r="I118" s="52"/>
    </row>
    <row r="119" spans="1:9" ht="48" x14ac:dyDescent="0.25">
      <c r="A119" s="3" t="s">
        <v>23</v>
      </c>
      <c r="B119" s="11" t="s">
        <v>97</v>
      </c>
      <c r="C119" s="4">
        <v>20844746</v>
      </c>
      <c r="D119" s="4">
        <v>17718034</v>
      </c>
      <c r="E119" s="4">
        <v>3500000</v>
      </c>
      <c r="F119" s="4">
        <v>2975000</v>
      </c>
      <c r="G119" s="4">
        <f t="shared" si="60"/>
        <v>-17344746</v>
      </c>
      <c r="H119" s="4">
        <f t="shared" si="60"/>
        <v>-14743034</v>
      </c>
      <c r="I119" s="52"/>
    </row>
    <row r="120" spans="1:9" ht="48" x14ac:dyDescent="0.25">
      <c r="A120" s="3" t="s">
        <v>23</v>
      </c>
      <c r="B120" s="15" t="s">
        <v>70</v>
      </c>
      <c r="C120" s="4">
        <v>0</v>
      </c>
      <c r="D120" s="4">
        <v>0</v>
      </c>
      <c r="E120" s="4">
        <v>5070000</v>
      </c>
      <c r="F120" s="4">
        <v>4309500</v>
      </c>
      <c r="G120" s="4">
        <f t="shared" si="60"/>
        <v>5070000</v>
      </c>
      <c r="H120" s="4">
        <f t="shared" si="60"/>
        <v>4309500</v>
      </c>
      <c r="I120" s="52"/>
    </row>
    <row r="121" spans="1:9" ht="60" x14ac:dyDescent="0.25">
      <c r="A121" s="3" t="s">
        <v>23</v>
      </c>
      <c r="B121" s="11" t="s">
        <v>79</v>
      </c>
      <c r="C121" s="4">
        <v>10422374</v>
      </c>
      <c r="D121" s="4">
        <v>8859018</v>
      </c>
      <c r="E121" s="4">
        <v>3120000</v>
      </c>
      <c r="F121" s="4">
        <v>2652000</v>
      </c>
      <c r="G121" s="4">
        <f t="shared" si="60"/>
        <v>-7302374</v>
      </c>
      <c r="H121" s="4">
        <f t="shared" si="60"/>
        <v>-6207018</v>
      </c>
      <c r="I121" s="52"/>
    </row>
    <row r="122" spans="1:9" ht="45.75" customHeight="1" x14ac:dyDescent="0.25">
      <c r="A122" s="3" t="s">
        <v>23</v>
      </c>
      <c r="B122" s="11" t="s">
        <v>80</v>
      </c>
      <c r="C122" s="4">
        <v>10422374</v>
      </c>
      <c r="D122" s="4">
        <v>8859018</v>
      </c>
      <c r="E122" s="4">
        <v>10009494</v>
      </c>
      <c r="F122" s="4">
        <v>8508070</v>
      </c>
      <c r="G122" s="4">
        <f t="shared" si="60"/>
        <v>-412880</v>
      </c>
      <c r="H122" s="4">
        <f t="shared" si="60"/>
        <v>-350948</v>
      </c>
      <c r="I122" s="52"/>
    </row>
    <row r="123" spans="1:9" s="14" customFormat="1" x14ac:dyDescent="0.25">
      <c r="A123" s="19" t="s">
        <v>23</v>
      </c>
      <c r="B123" s="20"/>
      <c r="C123" s="21">
        <f t="shared" ref="C123:H123" si="61">SUM(C115:C122)</f>
        <v>41689494</v>
      </c>
      <c r="D123" s="21">
        <f t="shared" si="61"/>
        <v>35436070</v>
      </c>
      <c r="E123" s="21">
        <f t="shared" si="61"/>
        <v>27579494</v>
      </c>
      <c r="F123" s="21">
        <f t="shared" si="61"/>
        <v>23442570</v>
      </c>
      <c r="G123" s="21">
        <f t="shared" si="61"/>
        <v>-14110000</v>
      </c>
      <c r="H123" s="21">
        <f t="shared" si="61"/>
        <v>-11993500</v>
      </c>
      <c r="I123" s="53"/>
    </row>
    <row r="124" spans="1:9" x14ac:dyDescent="0.25">
      <c r="A124" s="23" t="s">
        <v>41</v>
      </c>
      <c r="B124" s="24"/>
      <c r="C124" s="25">
        <f t="shared" ref="C124:H124" si="62">C114+C123</f>
        <v>76301517</v>
      </c>
      <c r="D124" s="25">
        <f t="shared" si="62"/>
        <v>64856289</v>
      </c>
      <c r="E124" s="25">
        <f t="shared" si="62"/>
        <v>67191517</v>
      </c>
      <c r="F124" s="25">
        <f t="shared" si="62"/>
        <v>57112789</v>
      </c>
      <c r="G124" s="25">
        <f t="shared" si="62"/>
        <v>-9110000</v>
      </c>
      <c r="H124" s="25">
        <f t="shared" si="62"/>
        <v>-7743500</v>
      </c>
      <c r="I124" s="54"/>
    </row>
    <row r="125" spans="1:9" ht="24" x14ac:dyDescent="0.25">
      <c r="A125" s="3" t="s">
        <v>24</v>
      </c>
      <c r="B125" s="11" t="s">
        <v>99</v>
      </c>
      <c r="C125" s="4">
        <v>380000</v>
      </c>
      <c r="D125" s="4">
        <v>323000</v>
      </c>
      <c r="E125" s="4">
        <v>380000</v>
      </c>
      <c r="F125" s="4">
        <v>323000</v>
      </c>
      <c r="G125" s="4">
        <f t="shared" ref="G125:H128" si="63">E125-C125</f>
        <v>0</v>
      </c>
      <c r="H125" s="4">
        <f t="shared" si="63"/>
        <v>0</v>
      </c>
      <c r="I125" s="52"/>
    </row>
    <row r="126" spans="1:9" ht="24" x14ac:dyDescent="0.25">
      <c r="A126" s="3" t="s">
        <v>24</v>
      </c>
      <c r="B126" s="11" t="s">
        <v>100</v>
      </c>
      <c r="C126" s="4">
        <v>407172</v>
      </c>
      <c r="D126" s="4">
        <v>346096</v>
      </c>
      <c r="E126" s="4">
        <v>407172</v>
      </c>
      <c r="F126" s="4">
        <v>346096</v>
      </c>
      <c r="G126" s="4">
        <f t="shared" si="63"/>
        <v>0</v>
      </c>
      <c r="H126" s="4">
        <f t="shared" si="63"/>
        <v>0</v>
      </c>
      <c r="I126" s="52"/>
    </row>
    <row r="127" spans="1:9" ht="24" x14ac:dyDescent="0.25">
      <c r="A127" s="3" t="s">
        <v>24</v>
      </c>
      <c r="B127" s="11" t="s">
        <v>101</v>
      </c>
      <c r="C127" s="4">
        <v>600000</v>
      </c>
      <c r="D127" s="4">
        <v>510000</v>
      </c>
      <c r="E127" s="4">
        <v>600000</v>
      </c>
      <c r="F127" s="4">
        <v>510000</v>
      </c>
      <c r="G127" s="4">
        <f t="shared" si="63"/>
        <v>0</v>
      </c>
      <c r="H127" s="4">
        <f t="shared" si="63"/>
        <v>0</v>
      </c>
      <c r="I127" s="52"/>
    </row>
    <row r="128" spans="1:9" ht="48" x14ac:dyDescent="0.25">
      <c r="A128" s="3" t="s">
        <v>24</v>
      </c>
      <c r="B128" s="11" t="s">
        <v>102</v>
      </c>
      <c r="C128" s="4">
        <v>900000</v>
      </c>
      <c r="D128" s="4">
        <v>765000</v>
      </c>
      <c r="E128" s="4">
        <v>900000</v>
      </c>
      <c r="F128" s="4">
        <v>765000</v>
      </c>
      <c r="G128" s="4">
        <f t="shared" si="63"/>
        <v>0</v>
      </c>
      <c r="H128" s="4">
        <f t="shared" si="63"/>
        <v>0</v>
      </c>
      <c r="I128" s="52"/>
    </row>
    <row r="129" spans="1:9" s="14" customFormat="1" x14ac:dyDescent="0.25">
      <c r="A129" s="19" t="s">
        <v>24</v>
      </c>
      <c r="B129" s="20"/>
      <c r="C129" s="21">
        <f t="shared" ref="C129:H129" si="64">SUM(C125:C128)</f>
        <v>2287172</v>
      </c>
      <c r="D129" s="21">
        <f t="shared" si="64"/>
        <v>1944096</v>
      </c>
      <c r="E129" s="21">
        <f t="shared" si="64"/>
        <v>2287172</v>
      </c>
      <c r="F129" s="21">
        <f t="shared" si="64"/>
        <v>1944096</v>
      </c>
      <c r="G129" s="21">
        <f t="shared" si="64"/>
        <v>0</v>
      </c>
      <c r="H129" s="21">
        <f t="shared" si="64"/>
        <v>0</v>
      </c>
      <c r="I129" s="53"/>
    </row>
    <row r="130" spans="1:9" x14ac:dyDescent="0.25">
      <c r="A130" s="23" t="s">
        <v>42</v>
      </c>
      <c r="B130" s="24"/>
      <c r="C130" s="25">
        <f t="shared" ref="C130:H130" si="65">SUM(C129:C129)</f>
        <v>2287172</v>
      </c>
      <c r="D130" s="25">
        <f t="shared" si="65"/>
        <v>1944096</v>
      </c>
      <c r="E130" s="25">
        <f t="shared" si="65"/>
        <v>2287172</v>
      </c>
      <c r="F130" s="25">
        <f t="shared" si="65"/>
        <v>1944096</v>
      </c>
      <c r="G130" s="25">
        <f t="shared" si="65"/>
        <v>0</v>
      </c>
      <c r="H130" s="25">
        <f t="shared" si="65"/>
        <v>0</v>
      </c>
      <c r="I130" s="54"/>
    </row>
    <row r="131" spans="1:9" ht="24" x14ac:dyDescent="0.25">
      <c r="A131" s="3" t="s">
        <v>25</v>
      </c>
      <c r="B131" s="11" t="s">
        <v>99</v>
      </c>
      <c r="C131" s="4">
        <v>900000</v>
      </c>
      <c r="D131" s="4">
        <v>765000</v>
      </c>
      <c r="E131" s="4">
        <v>900000</v>
      </c>
      <c r="F131" s="4">
        <v>765000</v>
      </c>
      <c r="G131" s="4">
        <f t="shared" ref="G131:H134" si="66">E131-C131</f>
        <v>0</v>
      </c>
      <c r="H131" s="4">
        <f t="shared" si="66"/>
        <v>0</v>
      </c>
      <c r="I131" s="52"/>
    </row>
    <row r="132" spans="1:9" ht="24" x14ac:dyDescent="0.25">
      <c r="A132" s="3" t="s">
        <v>25</v>
      </c>
      <c r="B132" s="11" t="s">
        <v>100</v>
      </c>
      <c r="C132" s="4">
        <v>722879</v>
      </c>
      <c r="D132" s="4">
        <v>614447</v>
      </c>
      <c r="E132" s="4">
        <v>722879</v>
      </c>
      <c r="F132" s="4">
        <v>614447</v>
      </c>
      <c r="G132" s="4">
        <f t="shared" si="66"/>
        <v>0</v>
      </c>
      <c r="H132" s="4">
        <f t="shared" si="66"/>
        <v>0</v>
      </c>
      <c r="I132" s="52"/>
    </row>
    <row r="133" spans="1:9" ht="24" x14ac:dyDescent="0.25">
      <c r="A133" s="3" t="s">
        <v>25</v>
      </c>
      <c r="B133" s="11" t="s">
        <v>101</v>
      </c>
      <c r="C133" s="4">
        <v>1500000</v>
      </c>
      <c r="D133" s="4">
        <v>1275000</v>
      </c>
      <c r="E133" s="4">
        <v>1750000</v>
      </c>
      <c r="F133" s="4">
        <v>1487500</v>
      </c>
      <c r="G133" s="4">
        <f t="shared" si="66"/>
        <v>250000</v>
      </c>
      <c r="H133" s="4">
        <f t="shared" si="66"/>
        <v>212500</v>
      </c>
      <c r="I133" s="52"/>
    </row>
    <row r="134" spans="1:9" ht="48" x14ac:dyDescent="0.25">
      <c r="A134" s="3" t="s">
        <v>25</v>
      </c>
      <c r="B134" s="11" t="s">
        <v>102</v>
      </c>
      <c r="C134" s="4">
        <v>2500000</v>
      </c>
      <c r="D134" s="4">
        <v>2125000</v>
      </c>
      <c r="E134" s="4">
        <v>1250000</v>
      </c>
      <c r="F134" s="4">
        <v>1062500</v>
      </c>
      <c r="G134" s="4">
        <f t="shared" si="66"/>
        <v>-1250000</v>
      </c>
      <c r="H134" s="4">
        <f t="shared" si="66"/>
        <v>-1062500</v>
      </c>
      <c r="I134" s="52"/>
    </row>
    <row r="135" spans="1:9" s="14" customFormat="1" x14ac:dyDescent="0.25">
      <c r="A135" s="19" t="s">
        <v>25</v>
      </c>
      <c r="B135" s="20"/>
      <c r="C135" s="21">
        <f t="shared" ref="C135:H135" si="67">SUM(C131:C134)</f>
        <v>5622879</v>
      </c>
      <c r="D135" s="21">
        <f t="shared" si="67"/>
        <v>4779447</v>
      </c>
      <c r="E135" s="21">
        <f t="shared" si="67"/>
        <v>4622879</v>
      </c>
      <c r="F135" s="21">
        <f t="shared" si="67"/>
        <v>3929447</v>
      </c>
      <c r="G135" s="21">
        <f t="shared" si="67"/>
        <v>-1000000</v>
      </c>
      <c r="H135" s="21">
        <f t="shared" si="67"/>
        <v>-850000</v>
      </c>
      <c r="I135" s="53"/>
    </row>
    <row r="136" spans="1:9" x14ac:dyDescent="0.25">
      <c r="A136" s="23" t="s">
        <v>43</v>
      </c>
      <c r="B136" s="24"/>
      <c r="C136" s="25">
        <f t="shared" ref="C136:H136" si="68">SUM(C135:C135)</f>
        <v>5622879</v>
      </c>
      <c r="D136" s="25">
        <f t="shared" si="68"/>
        <v>4779447</v>
      </c>
      <c r="E136" s="25">
        <f t="shared" si="68"/>
        <v>4622879</v>
      </c>
      <c r="F136" s="25">
        <f t="shared" si="68"/>
        <v>3929447</v>
      </c>
      <c r="G136" s="25">
        <f t="shared" si="68"/>
        <v>-1000000</v>
      </c>
      <c r="H136" s="25">
        <f t="shared" si="68"/>
        <v>-850000</v>
      </c>
      <c r="I136" s="54"/>
    </row>
    <row r="137" spans="1:9" x14ac:dyDescent="0.25">
      <c r="A137" s="7" t="s">
        <v>33</v>
      </c>
      <c r="B137" s="13"/>
      <c r="C137" s="8">
        <f>C17+C24+C39+C42+C48+C52+C58+C74+C124+C136</f>
        <v>315684496</v>
      </c>
      <c r="D137" s="8">
        <f t="shared" ref="D137:F137" si="69">D17+D24+D39+D42+D48+D52+D58+D74+D124+D136</f>
        <v>268331820</v>
      </c>
      <c r="E137" s="8">
        <f t="shared" si="69"/>
        <v>315684496</v>
      </c>
      <c r="F137" s="8">
        <f t="shared" si="69"/>
        <v>268331820</v>
      </c>
      <c r="G137" s="8">
        <f>G17+G24+G39+G42+G48+G52+G58+G74+G124+G136</f>
        <v>0</v>
      </c>
      <c r="H137" s="8">
        <f t="shared" ref="H137" si="70">H17+H24+H39+H42+H48+H52+H58+H74+H124+H136</f>
        <v>0</v>
      </c>
      <c r="I137" s="55"/>
    </row>
    <row r="138" spans="1:9" x14ac:dyDescent="0.25">
      <c r="A138" s="7" t="s">
        <v>34</v>
      </c>
      <c r="B138" s="13"/>
      <c r="C138" s="8">
        <f t="shared" ref="C138:H138" si="71">C99+C130</f>
        <v>110381404</v>
      </c>
      <c r="D138" s="8">
        <f t="shared" si="71"/>
        <v>93824193</v>
      </c>
      <c r="E138" s="8">
        <f t="shared" si="71"/>
        <v>110381404</v>
      </c>
      <c r="F138" s="8">
        <f t="shared" si="71"/>
        <v>93824193</v>
      </c>
      <c r="G138" s="8">
        <f t="shared" si="71"/>
        <v>0</v>
      </c>
      <c r="H138" s="8">
        <f t="shared" si="71"/>
        <v>0</v>
      </c>
      <c r="I138" s="55"/>
    </row>
    <row r="139" spans="1:9" x14ac:dyDescent="0.25">
      <c r="A139" s="5" t="s">
        <v>26</v>
      </c>
      <c r="B139" s="16"/>
      <c r="C139" s="6">
        <f t="shared" ref="C139:H139" si="72">C137+C138</f>
        <v>426065900</v>
      </c>
      <c r="D139" s="6">
        <f t="shared" si="72"/>
        <v>362156013</v>
      </c>
      <c r="E139" s="6">
        <f t="shared" si="72"/>
        <v>426065900</v>
      </c>
      <c r="F139" s="6">
        <f t="shared" si="72"/>
        <v>362156013</v>
      </c>
      <c r="G139" s="6">
        <f t="shared" si="72"/>
        <v>0</v>
      </c>
      <c r="H139" s="6">
        <f t="shared" si="72"/>
        <v>0</v>
      </c>
      <c r="I139" s="56"/>
    </row>
    <row r="140" spans="1:9" x14ac:dyDescent="0.25">
      <c r="B140" s="58" t="s">
        <v>122</v>
      </c>
      <c r="C140" s="59">
        <f>C137-Προτεραιότητες_ΕΣ!B43</f>
        <v>0</v>
      </c>
      <c r="D140" s="59">
        <f>D137-Προτεραιότητες_ΕΣ!C43</f>
        <v>0</v>
      </c>
      <c r="E140" s="59">
        <f>E137-Προτεραιότητες_ΕΣ!D43</f>
        <v>0</v>
      </c>
      <c r="F140" s="59">
        <f>F137-Προτεραιότητες_ΕΣ!E43</f>
        <v>0</v>
      </c>
    </row>
    <row r="141" spans="1:9" x14ac:dyDescent="0.25">
      <c r="B141" s="60"/>
      <c r="C141" s="59">
        <f>C138-Προτεραιότητες_ΕΣ!B44</f>
        <v>0</v>
      </c>
      <c r="D141" s="59">
        <f>D138-Προτεραιότητες_ΕΣ!C44</f>
        <v>0</v>
      </c>
      <c r="E141" s="59">
        <f>E138-Προτεραιότητες_ΕΣ!D44</f>
        <v>0</v>
      </c>
      <c r="F141" s="59">
        <f>F138-Προτεραιότητες_ΕΣ!E44</f>
        <v>0</v>
      </c>
    </row>
    <row r="142" spans="1:9" x14ac:dyDescent="0.25">
      <c r="B142" s="60"/>
      <c r="C142" s="59">
        <f>C139-Προτεραιότητες_ΕΣ!B45</f>
        <v>0</v>
      </c>
      <c r="D142" s="59">
        <f>D139-Προτεραιότητες_ΕΣ!C45</f>
        <v>0</v>
      </c>
      <c r="E142" s="59">
        <f>E139-Προτεραιότητες_ΕΣ!D45</f>
        <v>0</v>
      </c>
      <c r="F142" s="59">
        <f>F139-Προτεραιότητες_ΕΣ!E45</f>
        <v>0</v>
      </c>
    </row>
    <row r="143" spans="1:9" x14ac:dyDescent="0.25">
      <c r="B143" s="61"/>
      <c r="C143" s="59"/>
      <c r="D143" s="62"/>
      <c r="E143" s="62"/>
      <c r="F143" s="62"/>
    </row>
  </sheetData>
  <autoFilter ref="A1:I142" xr:uid="{04A6A4D3-1576-4D0E-BD09-528FF593BE5F}"/>
  <mergeCells count="1">
    <mergeCell ref="I49:I50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866F5-BC99-496C-B677-78F97730ED84}">
  <dimension ref="A1:L100"/>
  <sheetViews>
    <sheetView workbookViewId="0">
      <pane ySplit="1" topLeftCell="A2" activePane="bottomLeft" state="frozen"/>
      <selection pane="bottomLeft" activeCell="B36" sqref="B36"/>
    </sheetView>
  </sheetViews>
  <sheetFormatPr defaultColWidth="8.7109375" defaultRowHeight="12" x14ac:dyDescent="0.25"/>
  <cols>
    <col min="1" max="1" width="12.140625" style="2" customWidth="1"/>
    <col min="2" max="2" width="24.85546875" style="12" customWidth="1"/>
    <col min="3" max="3" width="14.7109375" style="2" customWidth="1"/>
    <col min="4" max="4" width="13.5703125" style="2" customWidth="1"/>
    <col min="5" max="5" width="14" style="2" customWidth="1"/>
    <col min="6" max="6" width="13.42578125" style="2" customWidth="1"/>
    <col min="7" max="7" width="14.28515625" style="2" customWidth="1"/>
    <col min="8" max="8" width="16.42578125" style="2" customWidth="1"/>
    <col min="9" max="9" width="21.7109375" style="2" customWidth="1"/>
    <col min="10" max="10" width="12" style="2" bestFit="1" customWidth="1"/>
    <col min="11" max="11" width="8.7109375" style="2"/>
    <col min="12" max="12" width="10.5703125" style="2" bestFit="1" customWidth="1"/>
    <col min="13" max="16384" width="8.7109375" style="2"/>
  </cols>
  <sheetData>
    <row r="1" spans="1:10" ht="24.75" customHeight="1" x14ac:dyDescent="0.25">
      <c r="A1" s="1" t="s">
        <v>35</v>
      </c>
      <c r="B1" s="1" t="s">
        <v>124</v>
      </c>
      <c r="C1" s="1" t="s">
        <v>27</v>
      </c>
      <c r="D1" s="1" t="s">
        <v>28</v>
      </c>
      <c r="E1" s="1" t="s">
        <v>31</v>
      </c>
      <c r="F1" s="1" t="s">
        <v>45</v>
      </c>
      <c r="G1" s="1" t="s">
        <v>29</v>
      </c>
      <c r="H1" s="1" t="s">
        <v>30</v>
      </c>
      <c r="I1" s="1" t="s">
        <v>32</v>
      </c>
    </row>
    <row r="2" spans="1:10" ht="24" x14ac:dyDescent="0.25">
      <c r="A2" s="3" t="s">
        <v>0</v>
      </c>
      <c r="B2" s="11" t="s">
        <v>125</v>
      </c>
      <c r="C2" s="4">
        <v>20250000</v>
      </c>
      <c r="D2" s="4">
        <v>17212500</v>
      </c>
      <c r="E2" s="4">
        <v>16250000</v>
      </c>
      <c r="F2" s="4">
        <v>13812500</v>
      </c>
      <c r="G2" s="4">
        <f t="shared" ref="G2:H10" si="0">E2-C2</f>
        <v>-4000000</v>
      </c>
      <c r="H2" s="4">
        <f t="shared" si="0"/>
        <v>-3400000</v>
      </c>
      <c r="I2" s="11"/>
    </row>
    <row r="3" spans="1:10" s="14" customFormat="1" x14ac:dyDescent="0.25">
      <c r="A3" s="19" t="s">
        <v>0</v>
      </c>
      <c r="B3" s="20"/>
      <c r="C3" s="21">
        <f>C2</f>
        <v>20250000</v>
      </c>
      <c r="D3" s="21">
        <f t="shared" ref="D3:F3" si="1">D2</f>
        <v>17212500</v>
      </c>
      <c r="E3" s="21">
        <f t="shared" si="1"/>
        <v>16250000</v>
      </c>
      <c r="F3" s="21">
        <f t="shared" si="1"/>
        <v>13812500</v>
      </c>
      <c r="G3" s="21">
        <f>SUM(G2:G2)</f>
        <v>-4000000</v>
      </c>
      <c r="H3" s="21">
        <f>SUM(H2:H2)</f>
        <v>-3400000</v>
      </c>
      <c r="I3" s="22"/>
    </row>
    <row r="4" spans="1:10" s="14" customFormat="1" ht="36.75" customHeight="1" x14ac:dyDescent="0.25">
      <c r="A4" s="3" t="s">
        <v>1</v>
      </c>
      <c r="B4" s="11" t="s">
        <v>126</v>
      </c>
      <c r="C4" s="4">
        <v>2000000</v>
      </c>
      <c r="D4" s="4">
        <v>1700000</v>
      </c>
      <c r="E4" s="4">
        <v>0</v>
      </c>
      <c r="F4" s="4">
        <v>0</v>
      </c>
      <c r="G4" s="4">
        <f t="shared" ref="G4:H6" si="2">E4-C4</f>
        <v>-2000000</v>
      </c>
      <c r="H4" s="4">
        <f t="shared" si="2"/>
        <v>-1700000</v>
      </c>
      <c r="I4" s="11" t="s">
        <v>127</v>
      </c>
    </row>
    <row r="5" spans="1:10" s="14" customFormat="1" ht="24" x14ac:dyDescent="0.25">
      <c r="A5" s="3" t="s">
        <v>1</v>
      </c>
      <c r="B5" s="11" t="s">
        <v>128</v>
      </c>
      <c r="C5" s="4">
        <v>2000000</v>
      </c>
      <c r="D5" s="4">
        <v>1700000</v>
      </c>
      <c r="E5" s="4">
        <v>500000</v>
      </c>
      <c r="F5" s="4">
        <f>E5*0.85</f>
        <v>425000</v>
      </c>
      <c r="G5" s="4">
        <f t="shared" si="2"/>
        <v>-1500000</v>
      </c>
      <c r="H5" s="4">
        <f t="shared" si="2"/>
        <v>-1275000</v>
      </c>
      <c r="I5" s="11"/>
    </row>
    <row r="6" spans="1:10" s="14" customFormat="1" ht="24" x14ac:dyDescent="0.25">
      <c r="A6" s="3" t="s">
        <v>1</v>
      </c>
      <c r="B6" s="11" t="s">
        <v>125</v>
      </c>
      <c r="C6" s="4">
        <v>2000000</v>
      </c>
      <c r="D6" s="4">
        <v>1700000</v>
      </c>
      <c r="E6" s="4">
        <v>3000000</v>
      </c>
      <c r="F6" s="4">
        <v>2550000</v>
      </c>
      <c r="G6" s="4">
        <f t="shared" si="2"/>
        <v>1000000</v>
      </c>
      <c r="H6" s="4">
        <f t="shared" si="2"/>
        <v>850000</v>
      </c>
      <c r="I6" s="11"/>
    </row>
    <row r="7" spans="1:10" s="14" customFormat="1" x14ac:dyDescent="0.25">
      <c r="A7" s="19" t="s">
        <v>1</v>
      </c>
      <c r="B7" s="20"/>
      <c r="C7" s="21">
        <f>SUM(C4:C6)</f>
        <v>6000000</v>
      </c>
      <c r="D7" s="21">
        <f t="shared" ref="D7:H7" si="3">SUM(D4:D6)</f>
        <v>5100000</v>
      </c>
      <c r="E7" s="21">
        <f t="shared" si="3"/>
        <v>3500000</v>
      </c>
      <c r="F7" s="21">
        <f t="shared" si="3"/>
        <v>2975000</v>
      </c>
      <c r="G7" s="21">
        <f t="shared" si="3"/>
        <v>-2500000</v>
      </c>
      <c r="H7" s="21">
        <f t="shared" si="3"/>
        <v>-2125000</v>
      </c>
      <c r="I7" s="22"/>
    </row>
    <row r="8" spans="1:10" s="14" customFormat="1" ht="36" x14ac:dyDescent="0.25">
      <c r="A8" s="3" t="s">
        <v>2</v>
      </c>
      <c r="B8" s="11" t="s">
        <v>126</v>
      </c>
      <c r="C8" s="4">
        <v>2500000</v>
      </c>
      <c r="D8" s="4">
        <v>2125000</v>
      </c>
      <c r="E8" s="4">
        <v>600000</v>
      </c>
      <c r="F8" s="4">
        <v>510000</v>
      </c>
      <c r="G8" s="4">
        <f t="shared" si="0"/>
        <v>-1900000</v>
      </c>
      <c r="H8" s="4">
        <f t="shared" si="0"/>
        <v>-1615000</v>
      </c>
      <c r="I8" s="11" t="s">
        <v>127</v>
      </c>
    </row>
    <row r="9" spans="1:10" s="14" customFormat="1" ht="24" x14ac:dyDescent="0.25">
      <c r="A9" s="3" t="s">
        <v>2</v>
      </c>
      <c r="B9" s="11" t="s">
        <v>128</v>
      </c>
      <c r="C9" s="4">
        <v>2500000</v>
      </c>
      <c r="D9" s="4">
        <v>2125000</v>
      </c>
      <c r="E9" s="4">
        <v>2500000</v>
      </c>
      <c r="F9" s="4">
        <v>2125000</v>
      </c>
      <c r="G9" s="4">
        <f t="shared" si="0"/>
        <v>0</v>
      </c>
      <c r="H9" s="4">
        <f t="shared" si="0"/>
        <v>0</v>
      </c>
      <c r="I9" s="11"/>
    </row>
    <row r="10" spans="1:10" s="14" customFormat="1" ht="24" x14ac:dyDescent="0.25">
      <c r="A10" s="3" t="s">
        <v>2</v>
      </c>
      <c r="B10" s="11" t="s">
        <v>125</v>
      </c>
      <c r="C10" s="4">
        <v>22854712</v>
      </c>
      <c r="D10" s="4">
        <v>19426505</v>
      </c>
      <c r="E10" s="4">
        <v>23754712</v>
      </c>
      <c r="F10" s="4">
        <v>20191505</v>
      </c>
      <c r="G10" s="4">
        <f t="shared" si="0"/>
        <v>900000</v>
      </c>
      <c r="H10" s="4">
        <f t="shared" si="0"/>
        <v>765000</v>
      </c>
      <c r="I10" s="11"/>
    </row>
    <row r="11" spans="1:10" s="14" customFormat="1" x14ac:dyDescent="0.25">
      <c r="A11" s="19" t="s">
        <v>2</v>
      </c>
      <c r="B11" s="20"/>
      <c r="C11" s="21">
        <f>SUM(C8:C10)</f>
        <v>27854712</v>
      </c>
      <c r="D11" s="21">
        <f t="shared" ref="D11:F11" si="4">SUM(D8:D10)</f>
        <v>23676505</v>
      </c>
      <c r="E11" s="21">
        <f t="shared" si="4"/>
        <v>26854712</v>
      </c>
      <c r="F11" s="21">
        <f t="shared" si="4"/>
        <v>22826505</v>
      </c>
      <c r="G11" s="21">
        <f>SUM(G8:G10)</f>
        <v>-1000000</v>
      </c>
      <c r="H11" s="21">
        <f>SUM(H8:H10)</f>
        <v>-850000</v>
      </c>
      <c r="I11" s="22"/>
      <c r="J11" s="32"/>
    </row>
    <row r="12" spans="1:10" x14ac:dyDescent="0.25">
      <c r="A12" s="23" t="s">
        <v>36</v>
      </c>
      <c r="B12" s="24"/>
      <c r="C12" s="25">
        <f t="shared" ref="C12:H12" si="5">C3+C7+C11</f>
        <v>54104712</v>
      </c>
      <c r="D12" s="25">
        <f t="shared" si="5"/>
        <v>45989005</v>
      </c>
      <c r="E12" s="25">
        <f t="shared" si="5"/>
        <v>46604712</v>
      </c>
      <c r="F12" s="25">
        <f t="shared" si="5"/>
        <v>39614005</v>
      </c>
      <c r="G12" s="25">
        <f t="shared" si="5"/>
        <v>-7500000</v>
      </c>
      <c r="H12" s="25">
        <f t="shared" si="5"/>
        <v>-6375000</v>
      </c>
      <c r="I12" s="26"/>
    </row>
    <row r="13" spans="1:10" ht="24" x14ac:dyDescent="0.25">
      <c r="A13" s="3" t="s">
        <v>113</v>
      </c>
      <c r="B13" s="11" t="s">
        <v>125</v>
      </c>
      <c r="C13" s="4">
        <v>0</v>
      </c>
      <c r="D13" s="4">
        <v>0</v>
      </c>
      <c r="E13" s="4">
        <v>5000000</v>
      </c>
      <c r="F13" s="4">
        <v>4250000</v>
      </c>
      <c r="G13" s="4">
        <f t="shared" ref="G13" si="6">E13-C13</f>
        <v>5000000</v>
      </c>
      <c r="H13" s="4">
        <f t="shared" ref="H13" si="7">F13-D13</f>
        <v>4250000</v>
      </c>
      <c r="I13" s="11"/>
    </row>
    <row r="14" spans="1:10" x14ac:dyDescent="0.25">
      <c r="A14" s="19" t="s">
        <v>113</v>
      </c>
      <c r="B14" s="20"/>
      <c r="C14" s="21">
        <f>C13</f>
        <v>0</v>
      </c>
      <c r="D14" s="21">
        <f t="shared" ref="D14:H15" si="8">D13</f>
        <v>0</v>
      </c>
      <c r="E14" s="21">
        <f t="shared" si="8"/>
        <v>5000000</v>
      </c>
      <c r="F14" s="21">
        <f t="shared" si="8"/>
        <v>4250000</v>
      </c>
      <c r="G14" s="21">
        <f t="shared" si="8"/>
        <v>5000000</v>
      </c>
      <c r="H14" s="21">
        <f t="shared" si="8"/>
        <v>4250000</v>
      </c>
      <c r="I14" s="22"/>
    </row>
    <row r="15" spans="1:10" s="14" customFormat="1" x14ac:dyDescent="0.25">
      <c r="A15" s="23" t="s">
        <v>112</v>
      </c>
      <c r="B15" s="24"/>
      <c r="C15" s="25">
        <f>C14</f>
        <v>0</v>
      </c>
      <c r="D15" s="25">
        <f t="shared" si="8"/>
        <v>0</v>
      </c>
      <c r="E15" s="25">
        <f t="shared" si="8"/>
        <v>5000000</v>
      </c>
      <c r="F15" s="25">
        <f t="shared" si="8"/>
        <v>4250000</v>
      </c>
      <c r="G15" s="25">
        <f t="shared" si="8"/>
        <v>5000000</v>
      </c>
      <c r="H15" s="25">
        <f t="shared" si="8"/>
        <v>4250000</v>
      </c>
      <c r="I15" s="26"/>
    </row>
    <row r="16" spans="1:10" s="14" customFormat="1" ht="36" x14ac:dyDescent="0.25">
      <c r="A16" s="3" t="s">
        <v>3</v>
      </c>
      <c r="B16" s="11" t="s">
        <v>126</v>
      </c>
      <c r="C16" s="4">
        <v>5000000</v>
      </c>
      <c r="D16" s="4">
        <f>C16*0.85</f>
        <v>4250000</v>
      </c>
      <c r="E16" s="4">
        <v>7500000</v>
      </c>
      <c r="F16" s="4">
        <f>E16*0.85</f>
        <v>6375000</v>
      </c>
      <c r="G16" s="4">
        <f t="shared" ref="G16:H16" si="9">E16-C16</f>
        <v>2500000</v>
      </c>
      <c r="H16" s="4">
        <f t="shared" si="9"/>
        <v>2125000</v>
      </c>
      <c r="I16" s="11" t="s">
        <v>129</v>
      </c>
    </row>
    <row r="17" spans="1:10" ht="24" x14ac:dyDescent="0.25">
      <c r="A17" s="3" t="s">
        <v>3</v>
      </c>
      <c r="B17" s="11" t="s">
        <v>125</v>
      </c>
      <c r="C17" s="4">
        <v>15037311</v>
      </c>
      <c r="D17" s="4">
        <v>12781714</v>
      </c>
      <c r="E17" s="4">
        <v>4537311</v>
      </c>
      <c r="F17" s="4">
        <v>3856714</v>
      </c>
      <c r="G17" s="4">
        <f t="shared" ref="G17:H17" si="10">E17-C17</f>
        <v>-10500000</v>
      </c>
      <c r="H17" s="4">
        <f t="shared" si="10"/>
        <v>-8925000</v>
      </c>
      <c r="I17" s="11"/>
    </row>
    <row r="18" spans="1:10" s="14" customFormat="1" x14ac:dyDescent="0.25">
      <c r="A18" s="19" t="s">
        <v>3</v>
      </c>
      <c r="B18" s="20"/>
      <c r="C18" s="21">
        <f>SUM(C16:C17)</f>
        <v>20037311</v>
      </c>
      <c r="D18" s="21">
        <f t="shared" ref="D18:H18" si="11">SUM(D16:D17)</f>
        <v>17031714</v>
      </c>
      <c r="E18" s="21">
        <f t="shared" si="11"/>
        <v>12037311</v>
      </c>
      <c r="F18" s="21">
        <f t="shared" si="11"/>
        <v>10231714</v>
      </c>
      <c r="G18" s="21">
        <f t="shared" si="11"/>
        <v>-8000000</v>
      </c>
      <c r="H18" s="21">
        <f t="shared" si="11"/>
        <v>-6800000</v>
      </c>
      <c r="I18" s="22"/>
    </row>
    <row r="19" spans="1:10" ht="24" x14ac:dyDescent="0.25">
      <c r="A19" s="3" t="s">
        <v>4</v>
      </c>
      <c r="B19" s="11" t="s">
        <v>125</v>
      </c>
      <c r="C19" s="4">
        <v>1500000</v>
      </c>
      <c r="D19" s="4">
        <v>1275000</v>
      </c>
      <c r="E19" s="4">
        <v>0</v>
      </c>
      <c r="F19" s="4">
        <v>0</v>
      </c>
      <c r="G19" s="4">
        <f t="shared" ref="G19:H19" si="12">E19-C19</f>
        <v>-1500000</v>
      </c>
      <c r="H19" s="4">
        <f t="shared" si="12"/>
        <v>-1275000</v>
      </c>
      <c r="I19" s="11"/>
    </row>
    <row r="20" spans="1:10" s="14" customFormat="1" x14ac:dyDescent="0.25">
      <c r="A20" s="19" t="s">
        <v>4</v>
      </c>
      <c r="B20" s="20"/>
      <c r="C20" s="21">
        <f>C19</f>
        <v>1500000</v>
      </c>
      <c r="D20" s="21">
        <f t="shared" ref="D20:F20" si="13">D19</f>
        <v>1275000</v>
      </c>
      <c r="E20" s="21">
        <f t="shared" si="13"/>
        <v>0</v>
      </c>
      <c r="F20" s="21">
        <f t="shared" si="13"/>
        <v>0</v>
      </c>
      <c r="G20" s="21">
        <f>G19</f>
        <v>-1500000</v>
      </c>
      <c r="H20" s="21">
        <f>H19</f>
        <v>-1275000</v>
      </c>
      <c r="I20" s="22"/>
    </row>
    <row r="21" spans="1:10" ht="24" x14ac:dyDescent="0.25">
      <c r="A21" s="3" t="s">
        <v>5</v>
      </c>
      <c r="B21" s="11" t="s">
        <v>125</v>
      </c>
      <c r="C21" s="4">
        <v>17975307</v>
      </c>
      <c r="D21" s="4">
        <v>15279011</v>
      </c>
      <c r="E21" s="4">
        <v>16975307</v>
      </c>
      <c r="F21" s="4">
        <v>14429011</v>
      </c>
      <c r="G21" s="4">
        <f t="shared" ref="G21:H21" si="14">E21-C21</f>
        <v>-1000000</v>
      </c>
      <c r="H21" s="4">
        <f t="shared" si="14"/>
        <v>-850000</v>
      </c>
      <c r="I21" s="11"/>
      <c r="J21" s="14"/>
    </row>
    <row r="22" spans="1:10" s="14" customFormat="1" x14ac:dyDescent="0.25">
      <c r="A22" s="19" t="s">
        <v>5</v>
      </c>
      <c r="B22" s="20"/>
      <c r="C22" s="21">
        <f>C21</f>
        <v>17975307</v>
      </c>
      <c r="D22" s="21">
        <f t="shared" ref="D22:F22" si="15">D21</f>
        <v>15279011</v>
      </c>
      <c r="E22" s="21">
        <f t="shared" si="15"/>
        <v>16975307</v>
      </c>
      <c r="F22" s="21">
        <f t="shared" si="15"/>
        <v>14429011</v>
      </c>
      <c r="G22" s="21">
        <f>SUM(G21:G21)</f>
        <v>-1000000</v>
      </c>
      <c r="H22" s="21">
        <f>SUM(H21:H21)</f>
        <v>-850000</v>
      </c>
      <c r="I22" s="22"/>
    </row>
    <row r="23" spans="1:10" ht="24" x14ac:dyDescent="0.25">
      <c r="A23" s="3" t="s">
        <v>6</v>
      </c>
      <c r="B23" s="11" t="s">
        <v>125</v>
      </c>
      <c r="C23" s="4">
        <v>32000000</v>
      </c>
      <c r="D23" s="4">
        <v>27200000</v>
      </c>
      <c r="E23" s="4">
        <v>32000000</v>
      </c>
      <c r="F23" s="4">
        <v>27200000</v>
      </c>
      <c r="G23" s="4">
        <f t="shared" ref="G23:H23" si="16">E23-C23</f>
        <v>0</v>
      </c>
      <c r="H23" s="4">
        <f t="shared" si="16"/>
        <v>0</v>
      </c>
      <c r="I23" s="11"/>
    </row>
    <row r="24" spans="1:10" s="14" customFormat="1" x14ac:dyDescent="0.25">
      <c r="A24" s="19" t="s">
        <v>6</v>
      </c>
      <c r="B24" s="20"/>
      <c r="C24" s="21">
        <f>C23</f>
        <v>32000000</v>
      </c>
      <c r="D24" s="21">
        <f t="shared" ref="D24:F24" si="17">D23</f>
        <v>27200000</v>
      </c>
      <c r="E24" s="21">
        <f t="shared" si="17"/>
        <v>32000000</v>
      </c>
      <c r="F24" s="21">
        <f t="shared" si="17"/>
        <v>27200000</v>
      </c>
      <c r="G24" s="21">
        <f>SUM(G23:G23)</f>
        <v>0</v>
      </c>
      <c r="H24" s="21">
        <f>SUM(H23:H23)</f>
        <v>0</v>
      </c>
      <c r="I24" s="22"/>
    </row>
    <row r="25" spans="1:10" ht="24" x14ac:dyDescent="0.25">
      <c r="A25" s="3" t="s">
        <v>7</v>
      </c>
      <c r="B25" s="11" t="s">
        <v>125</v>
      </c>
      <c r="C25" s="4">
        <v>2000000</v>
      </c>
      <c r="D25" s="4">
        <v>1700000</v>
      </c>
      <c r="E25" s="4">
        <v>2000000</v>
      </c>
      <c r="F25" s="4">
        <v>1700000</v>
      </c>
      <c r="G25" s="4">
        <f t="shared" ref="G25:H25" si="18">E25-C25</f>
        <v>0</v>
      </c>
      <c r="H25" s="4">
        <f t="shared" si="18"/>
        <v>0</v>
      </c>
      <c r="I25" s="11"/>
    </row>
    <row r="26" spans="1:10" s="14" customFormat="1" x14ac:dyDescent="0.25">
      <c r="A26" s="19" t="s">
        <v>7</v>
      </c>
      <c r="B26" s="20"/>
      <c r="C26" s="21">
        <f>C25</f>
        <v>2000000</v>
      </c>
      <c r="D26" s="21">
        <f t="shared" ref="D26:F26" si="19">D25</f>
        <v>1700000</v>
      </c>
      <c r="E26" s="21">
        <f t="shared" si="19"/>
        <v>2000000</v>
      </c>
      <c r="F26" s="21">
        <f t="shared" si="19"/>
        <v>1700000</v>
      </c>
      <c r="G26" s="21">
        <f>G25</f>
        <v>0</v>
      </c>
      <c r="H26" s="21">
        <f>H25</f>
        <v>0</v>
      </c>
      <c r="I26" s="22"/>
    </row>
    <row r="27" spans="1:10" x14ac:dyDescent="0.25">
      <c r="A27" s="23" t="s">
        <v>37</v>
      </c>
      <c r="B27" s="24"/>
      <c r="C27" s="25">
        <f t="shared" ref="C27:H27" si="20">C18+C20+C22+C24+C26</f>
        <v>73512618</v>
      </c>
      <c r="D27" s="25">
        <f t="shared" si="20"/>
        <v>62485725</v>
      </c>
      <c r="E27" s="25">
        <f t="shared" si="20"/>
        <v>63012618</v>
      </c>
      <c r="F27" s="25">
        <f t="shared" si="20"/>
        <v>53560725</v>
      </c>
      <c r="G27" s="25">
        <f t="shared" si="20"/>
        <v>-10500000</v>
      </c>
      <c r="H27" s="25">
        <f t="shared" si="20"/>
        <v>-8925000</v>
      </c>
      <c r="I27" s="26"/>
    </row>
    <row r="28" spans="1:10" s="14" customFormat="1" ht="36" x14ac:dyDescent="0.25">
      <c r="A28" s="3" t="s">
        <v>8</v>
      </c>
      <c r="B28" s="11" t="s">
        <v>126</v>
      </c>
      <c r="C28" s="4">
        <v>10000000</v>
      </c>
      <c r="D28" s="4">
        <v>8500000</v>
      </c>
      <c r="E28" s="4">
        <v>12500000</v>
      </c>
      <c r="F28" s="4">
        <v>10625000</v>
      </c>
      <c r="G28" s="4">
        <f t="shared" ref="G28:H29" si="21">E28-C28</f>
        <v>2500000</v>
      </c>
      <c r="H28" s="4">
        <f t="shared" si="21"/>
        <v>2125000</v>
      </c>
      <c r="I28" s="11" t="s">
        <v>129</v>
      </c>
    </row>
    <row r="29" spans="1:10" ht="24" x14ac:dyDescent="0.25">
      <c r="A29" s="3" t="s">
        <v>8</v>
      </c>
      <c r="B29" s="11" t="s">
        <v>125</v>
      </c>
      <c r="C29" s="4">
        <v>2500000</v>
      </c>
      <c r="D29" s="4">
        <v>2125000</v>
      </c>
      <c r="E29" s="4">
        <v>0</v>
      </c>
      <c r="F29" s="4">
        <v>0</v>
      </c>
      <c r="G29" s="4">
        <f t="shared" si="21"/>
        <v>-2500000</v>
      </c>
      <c r="H29" s="4">
        <f t="shared" si="21"/>
        <v>-2125000</v>
      </c>
      <c r="I29" s="11"/>
    </row>
    <row r="30" spans="1:10" s="14" customFormat="1" x14ac:dyDescent="0.25">
      <c r="A30" s="19" t="s">
        <v>8</v>
      </c>
      <c r="B30" s="20"/>
      <c r="C30" s="21">
        <f>SUM(C28:C29)</f>
        <v>12500000</v>
      </c>
      <c r="D30" s="21">
        <f t="shared" ref="D30:F30" si="22">SUM(D28:D29)</f>
        <v>10625000</v>
      </c>
      <c r="E30" s="21">
        <f t="shared" si="22"/>
        <v>12500000</v>
      </c>
      <c r="F30" s="21">
        <f t="shared" si="22"/>
        <v>10625000</v>
      </c>
      <c r="G30" s="21">
        <f>SUM(G28:G29)</f>
        <v>0</v>
      </c>
      <c r="H30" s="21">
        <f>SUM(H28:H29)</f>
        <v>0</v>
      </c>
      <c r="I30" s="22"/>
    </row>
    <row r="31" spans="1:10" x14ac:dyDescent="0.25">
      <c r="A31" s="23" t="s">
        <v>38</v>
      </c>
      <c r="B31" s="24"/>
      <c r="C31" s="25">
        <f t="shared" ref="C31:H31" si="23">SUM(C30:C30)</f>
        <v>12500000</v>
      </c>
      <c r="D31" s="25">
        <f t="shared" si="23"/>
        <v>10625000</v>
      </c>
      <c r="E31" s="25">
        <f t="shared" si="23"/>
        <v>12500000</v>
      </c>
      <c r="F31" s="25">
        <f t="shared" si="23"/>
        <v>10625000</v>
      </c>
      <c r="G31" s="25">
        <f t="shared" si="23"/>
        <v>0</v>
      </c>
      <c r="H31" s="25">
        <f t="shared" si="23"/>
        <v>0</v>
      </c>
      <c r="I31" s="26"/>
    </row>
    <row r="32" spans="1:10" ht="24" x14ac:dyDescent="0.25">
      <c r="A32" s="3" t="s">
        <v>6</v>
      </c>
      <c r="B32" s="11" t="s">
        <v>128</v>
      </c>
      <c r="C32" s="4">
        <v>0</v>
      </c>
      <c r="D32" s="4">
        <v>0</v>
      </c>
      <c r="E32" s="4">
        <v>3000000</v>
      </c>
      <c r="F32" s="4">
        <v>2550000</v>
      </c>
      <c r="G32" s="4">
        <f t="shared" ref="G32" si="24">E32-C32</f>
        <v>3000000</v>
      </c>
      <c r="H32" s="4">
        <f t="shared" ref="H32" si="25">F32-D32</f>
        <v>2550000</v>
      </c>
      <c r="I32" s="11"/>
    </row>
    <row r="33" spans="1:9" ht="24" x14ac:dyDescent="0.25">
      <c r="A33" s="3" t="s">
        <v>6</v>
      </c>
      <c r="B33" s="11" t="s">
        <v>125</v>
      </c>
      <c r="C33" s="4">
        <v>0</v>
      </c>
      <c r="D33" s="4">
        <v>0</v>
      </c>
      <c r="E33" s="4">
        <v>17000000</v>
      </c>
      <c r="F33" s="4">
        <v>14450000</v>
      </c>
      <c r="G33" s="4">
        <f t="shared" ref="G33" si="26">E33-C33</f>
        <v>17000000</v>
      </c>
      <c r="H33" s="4">
        <f t="shared" ref="H33" si="27">F33-D33</f>
        <v>14450000</v>
      </c>
      <c r="I33" s="11"/>
    </row>
    <row r="34" spans="1:9" x14ac:dyDescent="0.25">
      <c r="A34" s="19" t="s">
        <v>6</v>
      </c>
      <c r="B34" s="20"/>
      <c r="C34" s="21">
        <f>SUM(C32:C33)</f>
        <v>0</v>
      </c>
      <c r="D34" s="21">
        <f t="shared" ref="D34:H34" si="28">SUM(D32:D33)</f>
        <v>0</v>
      </c>
      <c r="E34" s="21">
        <f t="shared" si="28"/>
        <v>20000000</v>
      </c>
      <c r="F34" s="21">
        <f t="shared" si="28"/>
        <v>17000000</v>
      </c>
      <c r="G34" s="21">
        <f t="shared" si="28"/>
        <v>20000000</v>
      </c>
      <c r="H34" s="21">
        <f t="shared" si="28"/>
        <v>17000000</v>
      </c>
      <c r="I34" s="22"/>
    </row>
    <row r="35" spans="1:9" x14ac:dyDescent="0.25">
      <c r="A35" s="23" t="s">
        <v>115</v>
      </c>
      <c r="B35" s="24"/>
      <c r="C35" s="25">
        <f>C34</f>
        <v>0</v>
      </c>
      <c r="D35" s="25">
        <f t="shared" ref="D35:H35" si="29">D34</f>
        <v>0</v>
      </c>
      <c r="E35" s="25">
        <f t="shared" si="29"/>
        <v>20000000</v>
      </c>
      <c r="F35" s="25">
        <f t="shared" si="29"/>
        <v>17000000</v>
      </c>
      <c r="G35" s="25">
        <f t="shared" si="29"/>
        <v>20000000</v>
      </c>
      <c r="H35" s="25">
        <f t="shared" si="29"/>
        <v>17000000</v>
      </c>
      <c r="I35" s="26"/>
    </row>
    <row r="36" spans="1:9" ht="24" x14ac:dyDescent="0.25">
      <c r="A36" s="3" t="s">
        <v>116</v>
      </c>
      <c r="B36" s="11" t="s">
        <v>125</v>
      </c>
      <c r="C36" s="4">
        <v>0</v>
      </c>
      <c r="D36" s="4">
        <v>0</v>
      </c>
      <c r="E36" s="4">
        <v>17610000</v>
      </c>
      <c r="F36" s="4">
        <v>14968500</v>
      </c>
      <c r="G36" s="4">
        <f t="shared" ref="G36" si="30">E36-C36</f>
        <v>17610000</v>
      </c>
      <c r="H36" s="4">
        <f t="shared" ref="H36" si="31">F36-D36</f>
        <v>14968500</v>
      </c>
      <c r="I36" s="11"/>
    </row>
    <row r="37" spans="1:9" s="14" customFormat="1" x14ac:dyDescent="0.25">
      <c r="A37" s="19" t="s">
        <v>116</v>
      </c>
      <c r="B37" s="20"/>
      <c r="C37" s="21">
        <f>C36</f>
        <v>0</v>
      </c>
      <c r="D37" s="21">
        <f t="shared" ref="D37:H37" si="32">D36</f>
        <v>0</v>
      </c>
      <c r="E37" s="21">
        <f t="shared" si="32"/>
        <v>17610000</v>
      </c>
      <c r="F37" s="21">
        <f t="shared" si="32"/>
        <v>14968500</v>
      </c>
      <c r="G37" s="21">
        <f t="shared" si="32"/>
        <v>17610000</v>
      </c>
      <c r="H37" s="21">
        <f t="shared" si="32"/>
        <v>14968500</v>
      </c>
      <c r="I37" s="22"/>
    </row>
    <row r="38" spans="1:9" x14ac:dyDescent="0.25">
      <c r="A38" s="23" t="s">
        <v>143</v>
      </c>
      <c r="B38" s="24"/>
      <c r="C38" s="25">
        <f>C37</f>
        <v>0</v>
      </c>
      <c r="D38" s="25">
        <f t="shared" ref="D38:H38" si="33">D37</f>
        <v>0</v>
      </c>
      <c r="E38" s="25">
        <f t="shared" si="33"/>
        <v>17610000</v>
      </c>
      <c r="F38" s="25">
        <f t="shared" si="33"/>
        <v>14968500</v>
      </c>
      <c r="G38" s="25">
        <f t="shared" si="33"/>
        <v>17610000</v>
      </c>
      <c r="H38" s="25">
        <f t="shared" si="33"/>
        <v>14968500</v>
      </c>
      <c r="I38" s="26"/>
    </row>
    <row r="39" spans="1:9" ht="24" x14ac:dyDescent="0.25">
      <c r="A39" s="3" t="s">
        <v>9</v>
      </c>
      <c r="B39" s="11" t="s">
        <v>125</v>
      </c>
      <c r="C39" s="4">
        <v>15000000</v>
      </c>
      <c r="D39" s="4">
        <v>12750000</v>
      </c>
      <c r="E39" s="4">
        <v>4000000</v>
      </c>
      <c r="F39" s="4">
        <v>3400000</v>
      </c>
      <c r="G39" s="4">
        <f t="shared" ref="G39:H39" si="34">E39-C39</f>
        <v>-11000000</v>
      </c>
      <c r="H39" s="4">
        <f t="shared" si="34"/>
        <v>-9350000</v>
      </c>
      <c r="I39" s="11"/>
    </row>
    <row r="40" spans="1:9" s="14" customFormat="1" x14ac:dyDescent="0.25">
      <c r="A40" s="19" t="s">
        <v>9</v>
      </c>
      <c r="B40" s="20"/>
      <c r="C40" s="21">
        <f>C39</f>
        <v>15000000</v>
      </c>
      <c r="D40" s="21">
        <f t="shared" ref="D40:F40" si="35">D39</f>
        <v>12750000</v>
      </c>
      <c r="E40" s="21">
        <f t="shared" si="35"/>
        <v>4000000</v>
      </c>
      <c r="F40" s="21">
        <f t="shared" si="35"/>
        <v>3400000</v>
      </c>
      <c r="G40" s="21">
        <f>G39</f>
        <v>-11000000</v>
      </c>
      <c r="H40" s="21">
        <f>H39</f>
        <v>-9350000</v>
      </c>
      <c r="I40" s="22"/>
    </row>
    <row r="41" spans="1:9" s="14" customFormat="1" ht="39.75" customHeight="1" x14ac:dyDescent="0.25">
      <c r="A41" s="3" t="s">
        <v>10</v>
      </c>
      <c r="B41" s="11" t="s">
        <v>126</v>
      </c>
      <c r="C41" s="4">
        <v>6000000</v>
      </c>
      <c r="D41" s="4">
        <v>5100000</v>
      </c>
      <c r="E41" s="4">
        <v>15000000</v>
      </c>
      <c r="F41" s="4">
        <v>12750000</v>
      </c>
      <c r="G41" s="4">
        <f t="shared" ref="G41:H43" si="36">E41-C41</f>
        <v>9000000</v>
      </c>
      <c r="H41" s="4">
        <f t="shared" si="36"/>
        <v>7650000</v>
      </c>
      <c r="I41" s="11" t="s">
        <v>129</v>
      </c>
    </row>
    <row r="42" spans="1:9" s="14" customFormat="1" ht="39.75" customHeight="1" x14ac:dyDescent="0.25">
      <c r="A42" s="3" t="s">
        <v>10</v>
      </c>
      <c r="B42" s="11" t="s">
        <v>128</v>
      </c>
      <c r="C42" s="4">
        <v>2000000</v>
      </c>
      <c r="D42" s="4">
        <v>1700000</v>
      </c>
      <c r="E42" s="4">
        <v>10000000</v>
      </c>
      <c r="F42" s="4">
        <v>8500000</v>
      </c>
      <c r="G42" s="4">
        <f t="shared" si="36"/>
        <v>8000000</v>
      </c>
      <c r="H42" s="4">
        <f t="shared" si="36"/>
        <v>6800000</v>
      </c>
      <c r="I42" s="11" t="s">
        <v>130</v>
      </c>
    </row>
    <row r="43" spans="1:9" s="14" customFormat="1" ht="24" x14ac:dyDescent="0.25">
      <c r="A43" s="3" t="s">
        <v>10</v>
      </c>
      <c r="B43" s="11" t="s">
        <v>125</v>
      </c>
      <c r="C43" s="4">
        <v>14714257</v>
      </c>
      <c r="D43" s="4">
        <v>12507118</v>
      </c>
      <c r="E43" s="4">
        <v>8714257</v>
      </c>
      <c r="F43" s="4">
        <v>7407118</v>
      </c>
      <c r="G43" s="4">
        <f t="shared" si="36"/>
        <v>-6000000</v>
      </c>
      <c r="H43" s="4">
        <f t="shared" si="36"/>
        <v>-5100000</v>
      </c>
      <c r="I43" s="11"/>
    </row>
    <row r="44" spans="1:9" s="14" customFormat="1" x14ac:dyDescent="0.25">
      <c r="A44" s="19" t="s">
        <v>10</v>
      </c>
      <c r="B44" s="20"/>
      <c r="C44" s="21">
        <f>SUM(C41:C43)</f>
        <v>22714257</v>
      </c>
      <c r="D44" s="21">
        <f t="shared" ref="D44:F44" si="37">SUM(D41:D43)</f>
        <v>19307118</v>
      </c>
      <c r="E44" s="21">
        <f t="shared" si="37"/>
        <v>33714257</v>
      </c>
      <c r="F44" s="21">
        <f t="shared" si="37"/>
        <v>28657118</v>
      </c>
      <c r="G44" s="21">
        <f>SUM(G41:G43)</f>
        <v>11000000</v>
      </c>
      <c r="H44" s="21">
        <f>SUM(H41:H43)</f>
        <v>9350000</v>
      </c>
      <c r="I44" s="22"/>
    </row>
    <row r="45" spans="1:9" ht="11.25" customHeight="1" x14ac:dyDescent="0.25">
      <c r="A45" s="23" t="s">
        <v>39</v>
      </c>
      <c r="B45" s="24"/>
      <c r="C45" s="25">
        <f t="shared" ref="C45:H45" si="38">C40+C44</f>
        <v>37714257</v>
      </c>
      <c r="D45" s="25">
        <f t="shared" si="38"/>
        <v>32057118</v>
      </c>
      <c r="E45" s="25">
        <f t="shared" si="38"/>
        <v>37714257</v>
      </c>
      <c r="F45" s="25">
        <f t="shared" si="38"/>
        <v>32057118</v>
      </c>
      <c r="G45" s="25">
        <f t="shared" si="38"/>
        <v>0</v>
      </c>
      <c r="H45" s="25">
        <f t="shared" si="38"/>
        <v>0</v>
      </c>
      <c r="I45" s="26"/>
    </row>
    <row r="46" spans="1:9" ht="24" x14ac:dyDescent="0.25">
      <c r="A46" s="3" t="s">
        <v>11</v>
      </c>
      <c r="B46" s="11" t="s">
        <v>125</v>
      </c>
      <c r="C46" s="4">
        <v>24500000</v>
      </c>
      <c r="D46" s="4">
        <v>20825000</v>
      </c>
      <c r="E46" s="4">
        <v>19000000</v>
      </c>
      <c r="F46" s="4">
        <v>16150000</v>
      </c>
      <c r="G46" s="4">
        <f t="shared" ref="G46:H46" si="39">E46-C46</f>
        <v>-5500000</v>
      </c>
      <c r="H46" s="4">
        <f t="shared" si="39"/>
        <v>-4675000</v>
      </c>
      <c r="I46" s="11"/>
    </row>
    <row r="47" spans="1:9" s="14" customFormat="1" x14ac:dyDescent="0.25">
      <c r="A47" s="19" t="s">
        <v>11</v>
      </c>
      <c r="B47" s="20"/>
      <c r="C47" s="21">
        <f>C46</f>
        <v>24500000</v>
      </c>
      <c r="D47" s="21">
        <f t="shared" ref="D47:F47" si="40">D46</f>
        <v>20825000</v>
      </c>
      <c r="E47" s="21">
        <f t="shared" si="40"/>
        <v>19000000</v>
      </c>
      <c r="F47" s="21">
        <f t="shared" si="40"/>
        <v>16150000</v>
      </c>
      <c r="G47" s="21">
        <f>SUM(G46:G46)</f>
        <v>-5500000</v>
      </c>
      <c r="H47" s="21">
        <f>SUM(H46:H46)</f>
        <v>-4675000</v>
      </c>
      <c r="I47" s="22"/>
    </row>
    <row r="48" spans="1:9" ht="24" x14ac:dyDescent="0.25">
      <c r="A48" s="3" t="s">
        <v>12</v>
      </c>
      <c r="B48" s="11" t="s">
        <v>125</v>
      </c>
      <c r="C48" s="4">
        <v>2500000</v>
      </c>
      <c r="D48" s="4">
        <v>2125000</v>
      </c>
      <c r="E48" s="4">
        <v>0</v>
      </c>
      <c r="F48" s="4">
        <v>0</v>
      </c>
      <c r="G48" s="4">
        <f t="shared" ref="G48:H48" si="41">E48-C48</f>
        <v>-2500000</v>
      </c>
      <c r="H48" s="4">
        <f t="shared" si="41"/>
        <v>-2125000</v>
      </c>
      <c r="I48" s="11"/>
    </row>
    <row r="49" spans="1:10" s="14" customFormat="1" x14ac:dyDescent="0.25">
      <c r="A49" s="19" t="s">
        <v>12</v>
      </c>
      <c r="B49" s="20"/>
      <c r="C49" s="21">
        <f>C48</f>
        <v>2500000</v>
      </c>
      <c r="D49" s="21">
        <f t="shared" ref="D49:F49" si="42">D48</f>
        <v>2125000</v>
      </c>
      <c r="E49" s="21">
        <f t="shared" si="42"/>
        <v>0</v>
      </c>
      <c r="F49" s="21">
        <f t="shared" si="42"/>
        <v>0</v>
      </c>
      <c r="G49" s="21">
        <f>SUM(G48:G48)</f>
        <v>-2500000</v>
      </c>
      <c r="H49" s="21">
        <f>SUM(H48:H48)</f>
        <v>-2125000</v>
      </c>
      <c r="I49" s="22"/>
    </row>
    <row r="50" spans="1:10" ht="24" x14ac:dyDescent="0.25">
      <c r="A50" s="3" t="s">
        <v>13</v>
      </c>
      <c r="B50" s="11" t="s">
        <v>125</v>
      </c>
      <c r="C50" s="4">
        <v>20500000</v>
      </c>
      <c r="D50" s="4">
        <v>17425000</v>
      </c>
      <c r="E50" s="4">
        <v>16500000</v>
      </c>
      <c r="F50" s="4">
        <v>14025000</v>
      </c>
      <c r="G50" s="4">
        <f t="shared" ref="G50:H50" si="43">E50-C50</f>
        <v>-4000000</v>
      </c>
      <c r="H50" s="4">
        <f t="shared" si="43"/>
        <v>-3400000</v>
      </c>
      <c r="I50" s="11"/>
    </row>
    <row r="51" spans="1:10" s="14" customFormat="1" x14ac:dyDescent="0.25">
      <c r="A51" s="19" t="s">
        <v>13</v>
      </c>
      <c r="B51" s="20"/>
      <c r="C51" s="21">
        <f>C50</f>
        <v>20500000</v>
      </c>
      <c r="D51" s="21">
        <f t="shared" ref="D51:F51" si="44">D50</f>
        <v>17425000</v>
      </c>
      <c r="E51" s="21">
        <f t="shared" si="44"/>
        <v>16500000</v>
      </c>
      <c r="F51" s="21">
        <f t="shared" si="44"/>
        <v>14025000</v>
      </c>
      <c r="G51" s="21">
        <f>SUM(G50:G50)</f>
        <v>-4000000</v>
      </c>
      <c r="H51" s="21">
        <f>SUM(H50:H50)</f>
        <v>-3400000</v>
      </c>
      <c r="I51" s="22"/>
    </row>
    <row r="52" spans="1:10" s="14" customFormat="1" ht="36" x14ac:dyDescent="0.25">
      <c r="A52" s="3" t="s">
        <v>14</v>
      </c>
      <c r="B52" s="11" t="s">
        <v>126</v>
      </c>
      <c r="C52" s="4">
        <v>2000000</v>
      </c>
      <c r="D52" s="4">
        <v>1700000</v>
      </c>
      <c r="E52" s="4">
        <v>3300000</v>
      </c>
      <c r="F52" s="4">
        <v>2805000</v>
      </c>
      <c r="G52" s="4">
        <f t="shared" ref="G52:H54" si="45">E52-C52</f>
        <v>1300000</v>
      </c>
      <c r="H52" s="4">
        <f t="shared" si="45"/>
        <v>1105000</v>
      </c>
      <c r="I52" s="11" t="s">
        <v>129</v>
      </c>
    </row>
    <row r="53" spans="1:10" s="14" customFormat="1" ht="36" x14ac:dyDescent="0.25">
      <c r="A53" s="3" t="s">
        <v>14</v>
      </c>
      <c r="B53" s="11" t="s">
        <v>128</v>
      </c>
      <c r="C53" s="4">
        <v>2000000</v>
      </c>
      <c r="D53" s="4">
        <v>1700000</v>
      </c>
      <c r="E53" s="4">
        <v>500000</v>
      </c>
      <c r="F53" s="4">
        <v>425000</v>
      </c>
      <c r="G53" s="4">
        <f t="shared" si="45"/>
        <v>-1500000</v>
      </c>
      <c r="H53" s="4">
        <f t="shared" si="45"/>
        <v>-1275000</v>
      </c>
      <c r="I53" s="11" t="s">
        <v>131</v>
      </c>
    </row>
    <row r="54" spans="1:10" ht="24" x14ac:dyDescent="0.25">
      <c r="A54" s="3" t="s">
        <v>14</v>
      </c>
      <c r="B54" s="11" t="s">
        <v>125</v>
      </c>
      <c r="C54" s="4">
        <v>4428513</v>
      </c>
      <c r="D54" s="4">
        <v>3764236</v>
      </c>
      <c r="E54" s="4">
        <v>2128513</v>
      </c>
      <c r="F54" s="4">
        <v>1809236</v>
      </c>
      <c r="G54" s="4">
        <f t="shared" si="45"/>
        <v>-2300000</v>
      </c>
      <c r="H54" s="4">
        <f t="shared" si="45"/>
        <v>-1955000</v>
      </c>
      <c r="I54" s="11"/>
    </row>
    <row r="55" spans="1:10" s="14" customFormat="1" x14ac:dyDescent="0.25">
      <c r="A55" s="19" t="s">
        <v>14</v>
      </c>
      <c r="B55" s="20"/>
      <c r="C55" s="21">
        <f>SUM(C52:C54)</f>
        <v>8428513</v>
      </c>
      <c r="D55" s="21">
        <f t="shared" ref="D55:F55" si="46">SUM(D52:D54)</f>
        <v>7164236</v>
      </c>
      <c r="E55" s="21">
        <f t="shared" si="46"/>
        <v>5928513</v>
      </c>
      <c r="F55" s="21">
        <f t="shared" si="46"/>
        <v>5039236</v>
      </c>
      <c r="G55" s="21">
        <f>SUM(G52:G54)</f>
        <v>-2500000</v>
      </c>
      <c r="H55" s="21">
        <f>SUM(H52:H54)</f>
        <v>-2125000</v>
      </c>
      <c r="I55" s="22"/>
    </row>
    <row r="56" spans="1:10" x14ac:dyDescent="0.25">
      <c r="A56" s="23" t="s">
        <v>40</v>
      </c>
      <c r="B56" s="24"/>
      <c r="C56" s="25">
        <f t="shared" ref="C56:H56" si="47">C47+C49+C51+C55</f>
        <v>55928513</v>
      </c>
      <c r="D56" s="25">
        <f t="shared" si="47"/>
        <v>47539236</v>
      </c>
      <c r="E56" s="25">
        <f t="shared" si="47"/>
        <v>41428513</v>
      </c>
      <c r="F56" s="25">
        <f t="shared" si="47"/>
        <v>35214236</v>
      </c>
      <c r="G56" s="25">
        <f t="shared" si="47"/>
        <v>-14500000</v>
      </c>
      <c r="H56" s="25">
        <f t="shared" si="47"/>
        <v>-12325000</v>
      </c>
      <c r="I56" s="26"/>
    </row>
    <row r="57" spans="1:10" s="14" customFormat="1" ht="36" x14ac:dyDescent="0.25">
      <c r="A57" s="3" t="s">
        <v>15</v>
      </c>
      <c r="B57" s="11" t="s">
        <v>126</v>
      </c>
      <c r="C57" s="4">
        <v>3300000</v>
      </c>
      <c r="D57" s="4">
        <v>2805000</v>
      </c>
      <c r="E57" s="4">
        <v>500000</v>
      </c>
      <c r="F57" s="4">
        <f>E57*0.85</f>
        <v>425000</v>
      </c>
      <c r="G57" s="4">
        <f t="shared" ref="G57:H59" si="48">E57-C57</f>
        <v>-2800000</v>
      </c>
      <c r="H57" s="4">
        <f t="shared" si="48"/>
        <v>-2380000</v>
      </c>
      <c r="I57" s="11" t="s">
        <v>127</v>
      </c>
    </row>
    <row r="58" spans="1:10" s="14" customFormat="1" ht="24" x14ac:dyDescent="0.25">
      <c r="A58" s="3" t="s">
        <v>15</v>
      </c>
      <c r="B58" s="11" t="s">
        <v>128</v>
      </c>
      <c r="C58" s="4">
        <v>700000</v>
      </c>
      <c r="D58" s="4">
        <v>595000</v>
      </c>
      <c r="E58" s="4">
        <v>1000000</v>
      </c>
      <c r="F58" s="4">
        <f>E58*0.85</f>
        <v>850000</v>
      </c>
      <c r="G58" s="4">
        <f t="shared" si="48"/>
        <v>300000</v>
      </c>
      <c r="H58" s="4">
        <f t="shared" si="48"/>
        <v>255000</v>
      </c>
      <c r="I58" s="11"/>
    </row>
    <row r="59" spans="1:10" s="14" customFormat="1" ht="24" x14ac:dyDescent="0.25">
      <c r="A59" s="3" t="s">
        <v>15</v>
      </c>
      <c r="B59" s="11" t="s">
        <v>125</v>
      </c>
      <c r="C59" s="4">
        <v>5752000</v>
      </c>
      <c r="D59" s="4">
        <v>4889200</v>
      </c>
      <c r="E59" s="4">
        <v>13652000</v>
      </c>
      <c r="F59" s="4">
        <f>E59*0.85</f>
        <v>11604200</v>
      </c>
      <c r="G59" s="4">
        <f t="shared" si="48"/>
        <v>7900000</v>
      </c>
      <c r="H59" s="4">
        <f t="shared" si="48"/>
        <v>6715000</v>
      </c>
      <c r="I59" s="11"/>
    </row>
    <row r="60" spans="1:10" s="14" customFormat="1" x14ac:dyDescent="0.25">
      <c r="A60" s="19" t="s">
        <v>15</v>
      </c>
      <c r="B60" s="20"/>
      <c r="C60" s="21">
        <f>SUM(C57:C59)</f>
        <v>9752000</v>
      </c>
      <c r="D60" s="21">
        <f t="shared" ref="D60:F60" si="49">SUM(D57:D59)</f>
        <v>8289200</v>
      </c>
      <c r="E60" s="21">
        <f t="shared" si="49"/>
        <v>15152000</v>
      </c>
      <c r="F60" s="21">
        <f t="shared" si="49"/>
        <v>12879200</v>
      </c>
      <c r="G60" s="21">
        <f>SUM(G57:G59)</f>
        <v>5400000</v>
      </c>
      <c r="H60" s="21">
        <f>SUM(H57:H59)</f>
        <v>4590000</v>
      </c>
      <c r="I60" s="22"/>
      <c r="J60" s="32"/>
    </row>
    <row r="61" spans="1:10" s="14" customFormat="1" ht="24" x14ac:dyDescent="0.25">
      <c r="A61" s="3" t="s">
        <v>16</v>
      </c>
      <c r="B61" s="11" t="s">
        <v>125</v>
      </c>
      <c r="C61" s="4">
        <v>18660000</v>
      </c>
      <c r="D61" s="4">
        <v>15861000</v>
      </c>
      <c r="E61" s="4">
        <v>17160000</v>
      </c>
      <c r="F61" s="4">
        <v>14586000</v>
      </c>
      <c r="G61" s="4">
        <f t="shared" ref="G61:H61" si="50">E61-C61</f>
        <v>-1500000</v>
      </c>
      <c r="H61" s="4">
        <f t="shared" si="50"/>
        <v>-1275000</v>
      </c>
      <c r="I61" s="11"/>
    </row>
    <row r="62" spans="1:10" s="14" customFormat="1" x14ac:dyDescent="0.25">
      <c r="A62" s="19" t="s">
        <v>16</v>
      </c>
      <c r="B62" s="20"/>
      <c r="C62" s="21">
        <f>C61</f>
        <v>18660000</v>
      </c>
      <c r="D62" s="21">
        <f t="shared" ref="D62:F62" si="51">D61</f>
        <v>15861000</v>
      </c>
      <c r="E62" s="21">
        <f t="shared" si="51"/>
        <v>17160000</v>
      </c>
      <c r="F62" s="21">
        <f t="shared" si="51"/>
        <v>14586000</v>
      </c>
      <c r="G62" s="21">
        <f>G61</f>
        <v>-1500000</v>
      </c>
      <c r="H62" s="21">
        <f>H61</f>
        <v>-1275000</v>
      </c>
      <c r="I62" s="22"/>
    </row>
    <row r="63" spans="1:10" s="14" customFormat="1" ht="24" x14ac:dyDescent="0.25">
      <c r="A63" s="3" t="s">
        <v>17</v>
      </c>
      <c r="B63" s="11" t="s">
        <v>126</v>
      </c>
      <c r="C63" s="4">
        <v>0</v>
      </c>
      <c r="D63" s="4">
        <v>0</v>
      </c>
      <c r="E63" s="4">
        <v>250000</v>
      </c>
      <c r="F63" s="4">
        <v>212500</v>
      </c>
      <c r="G63" s="4">
        <f t="shared" ref="G63:H64" si="52">E63-C63</f>
        <v>250000</v>
      </c>
      <c r="H63" s="4">
        <f t="shared" si="52"/>
        <v>212500</v>
      </c>
      <c r="I63" s="11" t="s">
        <v>132</v>
      </c>
    </row>
    <row r="64" spans="1:10" s="14" customFormat="1" ht="24" x14ac:dyDescent="0.25">
      <c r="A64" s="3" t="s">
        <v>17</v>
      </c>
      <c r="B64" s="11" t="s">
        <v>125</v>
      </c>
      <c r="C64" s="4">
        <v>3090000</v>
      </c>
      <c r="D64" s="4">
        <v>2626500</v>
      </c>
      <c r="E64" s="4">
        <v>3540000</v>
      </c>
      <c r="F64" s="4">
        <v>3009000</v>
      </c>
      <c r="G64" s="4">
        <f t="shared" si="52"/>
        <v>450000</v>
      </c>
      <c r="H64" s="4">
        <f t="shared" si="52"/>
        <v>382500</v>
      </c>
      <c r="I64" s="11"/>
    </row>
    <row r="65" spans="1:12" s="14" customFormat="1" x14ac:dyDescent="0.25">
      <c r="A65" s="19" t="s">
        <v>17</v>
      </c>
      <c r="B65" s="20"/>
      <c r="C65" s="21">
        <f>SUM(C63:C64)</f>
        <v>3090000</v>
      </c>
      <c r="D65" s="21">
        <f t="shared" ref="D65:F65" si="53">SUM(D63:D64)</f>
        <v>2626500</v>
      </c>
      <c r="E65" s="21">
        <f t="shared" si="53"/>
        <v>3790000</v>
      </c>
      <c r="F65" s="21">
        <f t="shared" si="53"/>
        <v>3221500</v>
      </c>
      <c r="G65" s="21">
        <f>SUM(G63:G64)</f>
        <v>700000</v>
      </c>
      <c r="H65" s="21">
        <f>SUM(H63:H64)</f>
        <v>595000</v>
      </c>
      <c r="I65" s="22"/>
    </row>
    <row r="66" spans="1:12" s="14" customFormat="1" ht="24" x14ac:dyDescent="0.25">
      <c r="A66" s="3" t="s">
        <v>18</v>
      </c>
      <c r="B66" s="11" t="s">
        <v>125</v>
      </c>
      <c r="C66" s="4">
        <v>8248000</v>
      </c>
      <c r="D66" s="4">
        <v>7010800</v>
      </c>
      <c r="E66" s="4">
        <v>8248000</v>
      </c>
      <c r="F66" s="4">
        <v>7010800</v>
      </c>
      <c r="G66" s="4">
        <f t="shared" ref="G66:H66" si="54">E66-C66</f>
        <v>0</v>
      </c>
      <c r="H66" s="4">
        <f t="shared" si="54"/>
        <v>0</v>
      </c>
      <c r="I66" s="11"/>
    </row>
    <row r="67" spans="1:12" s="14" customFormat="1" x14ac:dyDescent="0.25">
      <c r="A67" s="19" t="s">
        <v>18</v>
      </c>
      <c r="B67" s="20"/>
      <c r="C67" s="21">
        <f>C66</f>
        <v>8248000</v>
      </c>
      <c r="D67" s="21">
        <f t="shared" ref="D67:F67" si="55">D66</f>
        <v>7010800</v>
      </c>
      <c r="E67" s="21">
        <f t="shared" si="55"/>
        <v>8248000</v>
      </c>
      <c r="F67" s="21">
        <f t="shared" si="55"/>
        <v>7010800</v>
      </c>
      <c r="G67" s="21">
        <f>G66</f>
        <v>0</v>
      </c>
      <c r="H67" s="21">
        <f>H66</f>
        <v>0</v>
      </c>
      <c r="I67" s="22"/>
    </row>
    <row r="68" spans="1:12" s="14" customFormat="1" ht="33" customHeight="1" x14ac:dyDescent="0.25">
      <c r="A68" s="3" t="s">
        <v>19</v>
      </c>
      <c r="B68" s="11" t="s">
        <v>125</v>
      </c>
      <c r="C68" s="4">
        <v>1000000</v>
      </c>
      <c r="D68" s="4">
        <v>850000</v>
      </c>
      <c r="E68" s="4">
        <v>1000000</v>
      </c>
      <c r="F68" s="4">
        <v>850000</v>
      </c>
      <c r="G68" s="4">
        <f t="shared" ref="G68:H68" si="56">E68-C68</f>
        <v>0</v>
      </c>
      <c r="H68" s="4">
        <f t="shared" si="56"/>
        <v>0</v>
      </c>
      <c r="I68" s="11"/>
    </row>
    <row r="69" spans="1:12" s="14" customFormat="1" x14ac:dyDescent="0.25">
      <c r="A69" s="19" t="s">
        <v>19</v>
      </c>
      <c r="B69" s="20"/>
      <c r="C69" s="21">
        <f>C68</f>
        <v>1000000</v>
      </c>
      <c r="D69" s="21">
        <f t="shared" ref="D69:F69" si="57">D68</f>
        <v>850000</v>
      </c>
      <c r="E69" s="21">
        <f t="shared" si="57"/>
        <v>1000000</v>
      </c>
      <c r="F69" s="21">
        <f t="shared" si="57"/>
        <v>850000</v>
      </c>
      <c r="G69" s="21">
        <f>SUM(G68:G68)</f>
        <v>0</v>
      </c>
      <c r="H69" s="21">
        <f>SUM(H68:H68)</f>
        <v>0</v>
      </c>
      <c r="I69" s="22"/>
    </row>
    <row r="70" spans="1:12" s="14" customFormat="1" ht="24" x14ac:dyDescent="0.25">
      <c r="A70" s="3" t="s">
        <v>20</v>
      </c>
      <c r="B70" s="11" t="s">
        <v>125</v>
      </c>
      <c r="C70" s="4">
        <v>64550000</v>
      </c>
      <c r="D70" s="4">
        <v>54867500</v>
      </c>
      <c r="E70" s="4">
        <v>59950000</v>
      </c>
      <c r="F70" s="4">
        <v>50957500</v>
      </c>
      <c r="G70" s="4">
        <f t="shared" ref="G70:H70" si="58">E70-C70</f>
        <v>-4600000</v>
      </c>
      <c r="H70" s="4">
        <f t="shared" si="58"/>
        <v>-3910000</v>
      </c>
      <c r="I70" s="11"/>
    </row>
    <row r="71" spans="1:12" s="14" customFormat="1" x14ac:dyDescent="0.25">
      <c r="A71" s="19" t="s">
        <v>20</v>
      </c>
      <c r="B71" s="20"/>
      <c r="C71" s="21">
        <f>C70</f>
        <v>64550000</v>
      </c>
      <c r="D71" s="21">
        <f t="shared" ref="D71:F71" si="59">D70</f>
        <v>54867500</v>
      </c>
      <c r="E71" s="21">
        <f t="shared" si="59"/>
        <v>59950000</v>
      </c>
      <c r="F71" s="21">
        <f t="shared" si="59"/>
        <v>50957500</v>
      </c>
      <c r="G71" s="21">
        <f>SUM(G70:G70)</f>
        <v>-4600000</v>
      </c>
      <c r="H71" s="21">
        <f>SUM(H70:H70)</f>
        <v>-3910000</v>
      </c>
      <c r="I71" s="22"/>
      <c r="J71" s="32"/>
    </row>
    <row r="72" spans="1:12" s="14" customFormat="1" ht="24" x14ac:dyDescent="0.25">
      <c r="A72" s="3" t="s">
        <v>21</v>
      </c>
      <c r="B72" s="11" t="s">
        <v>125</v>
      </c>
      <c r="C72" s="4">
        <v>2794232</v>
      </c>
      <c r="D72" s="4">
        <v>2375097</v>
      </c>
      <c r="E72" s="4">
        <v>2794232</v>
      </c>
      <c r="F72" s="4">
        <v>2375097</v>
      </c>
      <c r="G72" s="4">
        <f t="shared" ref="G72:H72" si="60">E72-C72</f>
        <v>0</v>
      </c>
      <c r="H72" s="4">
        <f t="shared" si="60"/>
        <v>0</v>
      </c>
      <c r="I72" s="11"/>
    </row>
    <row r="73" spans="1:12" s="14" customFormat="1" x14ac:dyDescent="0.25">
      <c r="A73" s="19" t="s">
        <v>21</v>
      </c>
      <c r="B73" s="20"/>
      <c r="C73" s="21">
        <f>C72</f>
        <v>2794232</v>
      </c>
      <c r="D73" s="21">
        <f t="shared" ref="D73:F73" si="61">D72</f>
        <v>2375097</v>
      </c>
      <c r="E73" s="21">
        <f t="shared" si="61"/>
        <v>2794232</v>
      </c>
      <c r="F73" s="21">
        <f t="shared" si="61"/>
        <v>2375097</v>
      </c>
      <c r="G73" s="21">
        <f>G72</f>
        <v>0</v>
      </c>
      <c r="H73" s="21">
        <f>H72</f>
        <v>0</v>
      </c>
      <c r="I73" s="22"/>
    </row>
    <row r="74" spans="1:12" x14ac:dyDescent="0.25">
      <c r="A74" s="23" t="s">
        <v>44</v>
      </c>
      <c r="B74" s="24"/>
      <c r="C74" s="25">
        <f t="shared" ref="C74:H74" si="62">C60+C62+C65+C67+C69+C71+C73</f>
        <v>108094232</v>
      </c>
      <c r="D74" s="25">
        <f t="shared" si="62"/>
        <v>91880097</v>
      </c>
      <c r="E74" s="25">
        <f t="shared" si="62"/>
        <v>108094232</v>
      </c>
      <c r="F74" s="25">
        <f t="shared" si="62"/>
        <v>91880097</v>
      </c>
      <c r="G74" s="25">
        <f t="shared" si="62"/>
        <v>0</v>
      </c>
      <c r="H74" s="25">
        <f t="shared" si="62"/>
        <v>0</v>
      </c>
      <c r="I74" s="26"/>
    </row>
    <row r="75" spans="1:12" ht="24" x14ac:dyDescent="0.25">
      <c r="A75" s="3" t="s">
        <v>22</v>
      </c>
      <c r="B75" s="11" t="s">
        <v>126</v>
      </c>
      <c r="C75" s="4">
        <v>34612023</v>
      </c>
      <c r="D75" s="4">
        <v>29420219</v>
      </c>
      <c r="E75" s="4">
        <v>39612023</v>
      </c>
      <c r="F75" s="4">
        <v>33670219</v>
      </c>
      <c r="G75" s="4">
        <f t="shared" ref="G75:H75" si="63">E75-C75</f>
        <v>5000000</v>
      </c>
      <c r="H75" s="4">
        <f t="shared" si="63"/>
        <v>4250000</v>
      </c>
      <c r="I75" s="11"/>
      <c r="L75" s="9"/>
    </row>
    <row r="76" spans="1:12" s="14" customFormat="1" x14ac:dyDescent="0.25">
      <c r="A76" s="19" t="s">
        <v>22</v>
      </c>
      <c r="B76" s="20"/>
      <c r="C76" s="21">
        <f>C75</f>
        <v>34612023</v>
      </c>
      <c r="D76" s="21">
        <f t="shared" ref="D76:F76" si="64">D75</f>
        <v>29420219</v>
      </c>
      <c r="E76" s="21">
        <f t="shared" si="64"/>
        <v>39612023</v>
      </c>
      <c r="F76" s="21">
        <f t="shared" si="64"/>
        <v>33670219</v>
      </c>
      <c r="G76" s="21">
        <f>SUM(G75:G75)</f>
        <v>5000000</v>
      </c>
      <c r="H76" s="21">
        <f>SUM(H75:H75)</f>
        <v>4250000</v>
      </c>
      <c r="I76" s="22"/>
    </row>
    <row r="77" spans="1:12" ht="24" x14ac:dyDescent="0.25">
      <c r="A77" s="3" t="s">
        <v>23</v>
      </c>
      <c r="B77" s="11" t="s">
        <v>128</v>
      </c>
      <c r="C77" s="4">
        <v>41689494</v>
      </c>
      <c r="D77" s="4">
        <v>35436070</v>
      </c>
      <c r="E77" s="4">
        <v>27579494</v>
      </c>
      <c r="F77" s="4">
        <v>23442570</v>
      </c>
      <c r="G77" s="4">
        <f t="shared" ref="G77:H77" si="65">E77-C77</f>
        <v>-14110000</v>
      </c>
      <c r="H77" s="4">
        <f t="shared" si="65"/>
        <v>-11993500</v>
      </c>
      <c r="I77" s="11"/>
    </row>
    <row r="78" spans="1:12" s="14" customFormat="1" x14ac:dyDescent="0.25">
      <c r="A78" s="19" t="s">
        <v>23</v>
      </c>
      <c r="B78" s="20"/>
      <c r="C78" s="21">
        <f>C77</f>
        <v>41689494</v>
      </c>
      <c r="D78" s="21">
        <f t="shared" ref="D78:F78" si="66">D77</f>
        <v>35436070</v>
      </c>
      <c r="E78" s="21">
        <f t="shared" si="66"/>
        <v>27579494</v>
      </c>
      <c r="F78" s="21">
        <f t="shared" si="66"/>
        <v>23442570</v>
      </c>
      <c r="G78" s="21">
        <f>SUM(G77:G77)</f>
        <v>-14110000</v>
      </c>
      <c r="H78" s="21">
        <f>SUM(H77:H77)</f>
        <v>-11993500</v>
      </c>
      <c r="I78" s="22"/>
    </row>
    <row r="79" spans="1:12" x14ac:dyDescent="0.25">
      <c r="A79" s="23" t="s">
        <v>41</v>
      </c>
      <c r="B79" s="24"/>
      <c r="C79" s="25">
        <f t="shared" ref="C79:H79" si="67">C76+C78</f>
        <v>76301517</v>
      </c>
      <c r="D79" s="25">
        <f t="shared" si="67"/>
        <v>64856289</v>
      </c>
      <c r="E79" s="25">
        <f t="shared" si="67"/>
        <v>67191517</v>
      </c>
      <c r="F79" s="25">
        <f t="shared" si="67"/>
        <v>57112789</v>
      </c>
      <c r="G79" s="25">
        <f t="shared" si="67"/>
        <v>-9110000</v>
      </c>
      <c r="H79" s="25">
        <f t="shared" si="67"/>
        <v>-7743500</v>
      </c>
      <c r="I79" s="26"/>
    </row>
    <row r="80" spans="1:12" ht="24" x14ac:dyDescent="0.25">
      <c r="A80" s="3" t="s">
        <v>24</v>
      </c>
      <c r="B80" s="11" t="s">
        <v>125</v>
      </c>
      <c r="C80" s="4">
        <v>2287172</v>
      </c>
      <c r="D80" s="4">
        <v>1944096</v>
      </c>
      <c r="E80" s="4">
        <v>2287172</v>
      </c>
      <c r="F80" s="4">
        <v>1944096</v>
      </c>
      <c r="G80" s="4">
        <f t="shared" ref="G80:H80" si="68">E80-C80</f>
        <v>0</v>
      </c>
      <c r="H80" s="4">
        <f t="shared" si="68"/>
        <v>0</v>
      </c>
      <c r="I80" s="11"/>
    </row>
    <row r="81" spans="1:9" s="14" customFormat="1" x14ac:dyDescent="0.25">
      <c r="A81" s="19" t="s">
        <v>24</v>
      </c>
      <c r="B81" s="20"/>
      <c r="C81" s="21">
        <f>C80</f>
        <v>2287172</v>
      </c>
      <c r="D81" s="21">
        <f t="shared" ref="D81:H81" si="69">D80</f>
        <v>1944096</v>
      </c>
      <c r="E81" s="21">
        <f t="shared" si="69"/>
        <v>2287172</v>
      </c>
      <c r="F81" s="21">
        <f t="shared" si="69"/>
        <v>1944096</v>
      </c>
      <c r="G81" s="21">
        <f t="shared" si="69"/>
        <v>0</v>
      </c>
      <c r="H81" s="21">
        <f t="shared" si="69"/>
        <v>0</v>
      </c>
      <c r="I81" s="22"/>
    </row>
    <row r="82" spans="1:9" x14ac:dyDescent="0.25">
      <c r="A82" s="23" t="s">
        <v>42</v>
      </c>
      <c r="B82" s="24"/>
      <c r="C82" s="25">
        <f t="shared" ref="C82:H82" si="70">SUM(C81:C81)</f>
        <v>2287172</v>
      </c>
      <c r="D82" s="25">
        <f t="shared" si="70"/>
        <v>1944096</v>
      </c>
      <c r="E82" s="25">
        <f t="shared" si="70"/>
        <v>2287172</v>
      </c>
      <c r="F82" s="25">
        <f t="shared" si="70"/>
        <v>1944096</v>
      </c>
      <c r="G82" s="25">
        <f t="shared" si="70"/>
        <v>0</v>
      </c>
      <c r="H82" s="25">
        <f t="shared" si="70"/>
        <v>0</v>
      </c>
      <c r="I82" s="26"/>
    </row>
    <row r="83" spans="1:9" ht="24" x14ac:dyDescent="0.25">
      <c r="A83" s="3" t="s">
        <v>25</v>
      </c>
      <c r="B83" s="11" t="s">
        <v>125</v>
      </c>
      <c r="C83" s="4">
        <v>5622879</v>
      </c>
      <c r="D83" s="4">
        <v>4779447</v>
      </c>
      <c r="E83" s="4">
        <v>4622879</v>
      </c>
      <c r="F83" s="4">
        <v>3929447</v>
      </c>
      <c r="G83" s="4">
        <f t="shared" ref="G83:H83" si="71">E83-C83</f>
        <v>-1000000</v>
      </c>
      <c r="H83" s="4">
        <f t="shared" si="71"/>
        <v>-850000</v>
      </c>
      <c r="I83" s="11"/>
    </row>
    <row r="84" spans="1:9" s="14" customFormat="1" x14ac:dyDescent="0.25">
      <c r="A84" s="19" t="s">
        <v>25</v>
      </c>
      <c r="B84" s="20"/>
      <c r="C84" s="21">
        <f>C83</f>
        <v>5622879</v>
      </c>
      <c r="D84" s="21">
        <f t="shared" ref="D84:H84" si="72">D83</f>
        <v>4779447</v>
      </c>
      <c r="E84" s="21">
        <f t="shared" si="72"/>
        <v>4622879</v>
      </c>
      <c r="F84" s="21">
        <f t="shared" si="72"/>
        <v>3929447</v>
      </c>
      <c r="G84" s="21">
        <f t="shared" si="72"/>
        <v>-1000000</v>
      </c>
      <c r="H84" s="21">
        <f t="shared" si="72"/>
        <v>-850000</v>
      </c>
      <c r="I84" s="22"/>
    </row>
    <row r="85" spans="1:9" x14ac:dyDescent="0.25">
      <c r="A85" s="23" t="s">
        <v>43</v>
      </c>
      <c r="B85" s="24"/>
      <c r="C85" s="25">
        <f t="shared" ref="C85:H85" si="73">SUM(C84:C84)</f>
        <v>5622879</v>
      </c>
      <c r="D85" s="25">
        <f t="shared" si="73"/>
        <v>4779447</v>
      </c>
      <c r="E85" s="25">
        <f t="shared" si="73"/>
        <v>4622879</v>
      </c>
      <c r="F85" s="25">
        <f t="shared" si="73"/>
        <v>3929447</v>
      </c>
      <c r="G85" s="25">
        <f t="shared" si="73"/>
        <v>-1000000</v>
      </c>
      <c r="H85" s="25">
        <f t="shared" si="73"/>
        <v>-850000</v>
      </c>
      <c r="I85" s="26"/>
    </row>
    <row r="86" spans="1:9" x14ac:dyDescent="0.25">
      <c r="A86" s="7" t="s">
        <v>33</v>
      </c>
      <c r="B86" s="7"/>
      <c r="C86" s="8">
        <f>C12+C15+C27+C31+C35+C38+C45+C56+C79+C85</f>
        <v>315684496</v>
      </c>
      <c r="D86" s="8">
        <f t="shared" ref="D86:H86" si="74">D12+D15+D27+D31+D35+D38+D45+D56+D79+D85</f>
        <v>268331820</v>
      </c>
      <c r="E86" s="8">
        <f t="shared" si="74"/>
        <v>315684496</v>
      </c>
      <c r="F86" s="8">
        <f t="shared" si="74"/>
        <v>268331820</v>
      </c>
      <c r="G86" s="8">
        <f t="shared" si="74"/>
        <v>0</v>
      </c>
      <c r="H86" s="8">
        <f t="shared" si="74"/>
        <v>0</v>
      </c>
      <c r="I86" s="12"/>
    </row>
    <row r="87" spans="1:9" x14ac:dyDescent="0.25">
      <c r="A87" s="7" t="s">
        <v>34</v>
      </c>
      <c r="B87" s="7"/>
      <c r="C87" s="8">
        <f t="shared" ref="C87:H87" si="75">C74+C82</f>
        <v>110381404</v>
      </c>
      <c r="D87" s="8">
        <f t="shared" si="75"/>
        <v>93824193</v>
      </c>
      <c r="E87" s="8">
        <f t="shared" si="75"/>
        <v>110381404</v>
      </c>
      <c r="F87" s="8">
        <f t="shared" si="75"/>
        <v>93824193</v>
      </c>
      <c r="G87" s="8">
        <f t="shared" si="75"/>
        <v>0</v>
      </c>
      <c r="H87" s="8">
        <f t="shared" si="75"/>
        <v>0</v>
      </c>
      <c r="I87" s="12"/>
    </row>
    <row r="88" spans="1:9" x14ac:dyDescent="0.25">
      <c r="A88" s="5" t="s">
        <v>26</v>
      </c>
      <c r="B88" s="16"/>
      <c r="C88" s="6">
        <f t="shared" ref="C88:H88" si="76">C86+C87</f>
        <v>426065900</v>
      </c>
      <c r="D88" s="6">
        <f t="shared" si="76"/>
        <v>362156013</v>
      </c>
      <c r="E88" s="6">
        <f t="shared" si="76"/>
        <v>426065900</v>
      </c>
      <c r="F88" s="6">
        <f t="shared" si="76"/>
        <v>362156013</v>
      </c>
      <c r="G88" s="6">
        <f t="shared" si="76"/>
        <v>0</v>
      </c>
      <c r="H88" s="6">
        <f t="shared" si="76"/>
        <v>0</v>
      </c>
      <c r="I88" s="12"/>
    </row>
    <row r="89" spans="1:9" ht="36" x14ac:dyDescent="0.25">
      <c r="A89" s="7" t="s">
        <v>133</v>
      </c>
      <c r="B89" s="27" t="s">
        <v>126</v>
      </c>
      <c r="C89" s="28">
        <f>C4+C8+C16+C28+C41+C52+C57+C63+C75</f>
        <v>65412023</v>
      </c>
      <c r="D89" s="28">
        <f t="shared" ref="D89:H89" si="77">D4+D8+D16+D28+D41+D52+D57+D63+D75</f>
        <v>55600219</v>
      </c>
      <c r="E89" s="28">
        <f t="shared" si="77"/>
        <v>79262023</v>
      </c>
      <c r="F89" s="28">
        <f t="shared" si="77"/>
        <v>67372719</v>
      </c>
      <c r="G89" s="28">
        <f t="shared" si="77"/>
        <v>13850000</v>
      </c>
      <c r="H89" s="28">
        <f t="shared" si="77"/>
        <v>11772500</v>
      </c>
      <c r="I89" s="12"/>
    </row>
    <row r="90" spans="1:9" ht="24" x14ac:dyDescent="0.25">
      <c r="A90" s="7"/>
      <c r="B90" s="27" t="s">
        <v>128</v>
      </c>
      <c r="C90" s="28">
        <f>C5+C9+C32+C42+C53+C58+C77</f>
        <v>50889494</v>
      </c>
      <c r="D90" s="28">
        <f t="shared" ref="D90:H90" si="78">D5+D9+D32+D42+D53+D58+D77</f>
        <v>43256070</v>
      </c>
      <c r="E90" s="28">
        <f t="shared" si="78"/>
        <v>45079494</v>
      </c>
      <c r="F90" s="28">
        <f t="shared" si="78"/>
        <v>38317570</v>
      </c>
      <c r="G90" s="28">
        <f t="shared" si="78"/>
        <v>-5810000</v>
      </c>
      <c r="H90" s="28">
        <f t="shared" si="78"/>
        <v>-4938500</v>
      </c>
      <c r="I90" s="12"/>
    </row>
    <row r="91" spans="1:9" x14ac:dyDescent="0.25">
      <c r="B91" s="2"/>
      <c r="I91" s="12"/>
    </row>
    <row r="92" spans="1:9" ht="24" x14ac:dyDescent="0.25">
      <c r="B92" s="29" t="s">
        <v>134</v>
      </c>
      <c r="C92" s="30">
        <f>C93+C94</f>
        <v>112301517</v>
      </c>
      <c r="D92" s="30">
        <f t="shared" ref="D92:H92" si="79">D93+D94</f>
        <v>95456289</v>
      </c>
      <c r="E92" s="30">
        <f t="shared" si="79"/>
        <v>122591517</v>
      </c>
      <c r="F92" s="30">
        <f t="shared" si="79"/>
        <v>104202789</v>
      </c>
      <c r="G92" s="30">
        <f t="shared" si="79"/>
        <v>10290000</v>
      </c>
      <c r="H92" s="30">
        <f t="shared" si="79"/>
        <v>8746500</v>
      </c>
    </row>
    <row r="93" spans="1:9" ht="24" x14ac:dyDescent="0.25">
      <c r="A93" s="12"/>
      <c r="B93" s="11" t="s">
        <v>126</v>
      </c>
      <c r="C93" s="4">
        <f>C4+C8+C16+C28+C41+C52+C75</f>
        <v>62112023</v>
      </c>
      <c r="D93" s="4">
        <f t="shared" ref="D93:H93" si="80">D4+D8+D16+D28+D41+D52+D75</f>
        <v>52795219</v>
      </c>
      <c r="E93" s="4">
        <f t="shared" si="80"/>
        <v>78512023</v>
      </c>
      <c r="F93" s="4">
        <f t="shared" si="80"/>
        <v>66735219</v>
      </c>
      <c r="G93" s="4">
        <f t="shared" si="80"/>
        <v>16400000</v>
      </c>
      <c r="H93" s="4">
        <f t="shared" si="80"/>
        <v>13940000</v>
      </c>
      <c r="I93" s="31"/>
    </row>
    <row r="94" spans="1:9" ht="24" x14ac:dyDescent="0.25">
      <c r="A94" s="12"/>
      <c r="B94" s="11" t="s">
        <v>128</v>
      </c>
      <c r="C94" s="4">
        <f>C5+C9+C32+C42+C53+C77</f>
        <v>50189494</v>
      </c>
      <c r="D94" s="4">
        <f t="shared" ref="D94:H94" si="81">D5+D9+D32+D42+D53+D77</f>
        <v>42661070</v>
      </c>
      <c r="E94" s="4">
        <f t="shared" si="81"/>
        <v>44079494</v>
      </c>
      <c r="F94" s="4">
        <f t="shared" si="81"/>
        <v>37467570</v>
      </c>
      <c r="G94" s="4">
        <f t="shared" si="81"/>
        <v>-6110000</v>
      </c>
      <c r="H94" s="4">
        <f t="shared" si="81"/>
        <v>-5193500</v>
      </c>
      <c r="I94" s="12"/>
    </row>
    <row r="95" spans="1:9" x14ac:dyDescent="0.25">
      <c r="A95" s="12"/>
      <c r="C95" s="33"/>
      <c r="D95" s="12"/>
      <c r="E95" s="12"/>
      <c r="F95" s="12"/>
      <c r="G95" s="12"/>
      <c r="H95" s="12"/>
      <c r="I95" s="12"/>
    </row>
    <row r="96" spans="1:9" ht="24" x14ac:dyDescent="0.25">
      <c r="A96" s="12"/>
      <c r="B96" s="29" t="s">
        <v>135</v>
      </c>
      <c r="C96" s="30">
        <f>C97+C98</f>
        <v>4000000</v>
      </c>
      <c r="D96" s="30">
        <f t="shared" ref="D96:H96" si="82">D97+D98</f>
        <v>3400000</v>
      </c>
      <c r="E96" s="30">
        <f t="shared" si="82"/>
        <v>1750000</v>
      </c>
      <c r="F96" s="30">
        <f t="shared" si="82"/>
        <v>1487500</v>
      </c>
      <c r="G96" s="30">
        <f t="shared" si="82"/>
        <v>-2250000</v>
      </c>
      <c r="H96" s="30">
        <f t="shared" si="82"/>
        <v>-1912500</v>
      </c>
      <c r="I96" s="12"/>
    </row>
    <row r="97" spans="1:9" ht="24" x14ac:dyDescent="0.25">
      <c r="A97" s="12"/>
      <c r="B97" s="11" t="s">
        <v>126</v>
      </c>
      <c r="C97" s="4">
        <f>C57+C63</f>
        <v>3300000</v>
      </c>
      <c r="D97" s="4">
        <f>D57+D63</f>
        <v>2805000</v>
      </c>
      <c r="E97" s="4">
        <f>E57+E63</f>
        <v>750000</v>
      </c>
      <c r="F97" s="4">
        <f>F57+F63</f>
        <v>637500</v>
      </c>
      <c r="G97" s="4">
        <f t="shared" ref="G97:H98" si="83">E97-C97</f>
        <v>-2550000</v>
      </c>
      <c r="H97" s="4">
        <f t="shared" si="83"/>
        <v>-2167500</v>
      </c>
      <c r="I97" s="12"/>
    </row>
    <row r="98" spans="1:9" ht="24" x14ac:dyDescent="0.25">
      <c r="A98" s="12"/>
      <c r="B98" s="11" t="s">
        <v>128</v>
      </c>
      <c r="C98" s="4">
        <f>C58</f>
        <v>700000</v>
      </c>
      <c r="D98" s="4">
        <f t="shared" ref="D98:F98" si="84">D58</f>
        <v>595000</v>
      </c>
      <c r="E98" s="4">
        <f t="shared" si="84"/>
        <v>1000000</v>
      </c>
      <c r="F98" s="4">
        <f t="shared" si="84"/>
        <v>850000</v>
      </c>
      <c r="G98" s="4">
        <f t="shared" si="83"/>
        <v>300000</v>
      </c>
      <c r="H98" s="4">
        <f t="shared" si="83"/>
        <v>255000</v>
      </c>
      <c r="I98" s="12"/>
    </row>
    <row r="99" spans="1:9" x14ac:dyDescent="0.25">
      <c r="A99" s="12"/>
      <c r="C99" s="33"/>
      <c r="D99" s="12"/>
      <c r="E99" s="12"/>
      <c r="F99" s="12"/>
      <c r="G99" s="12"/>
      <c r="H99" s="12"/>
      <c r="I99" s="12"/>
    </row>
    <row r="100" spans="1:9" x14ac:dyDescent="0.25">
      <c r="C100" s="9"/>
    </row>
  </sheetData>
  <autoFilter ref="A1:I90" xr:uid="{055866F5-BC99-496C-B677-78F97730ED84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Προτεραιότητες_ΕΣ</vt:lpstr>
      <vt:lpstr>Πεδία Παρέμβασης</vt:lpstr>
      <vt:lpstr>Διάσταση3-εδαφική εστίαση</vt:lpstr>
      <vt:lpstr>'Πεδία Παρέμβασης'!Print_Titles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2024-12-13T15:35:41Z</dcterms:created>
  <dcterms:modified xsi:type="dcterms:W3CDTF">2025-12-22T06:45:04Z</dcterms:modified>
</cp:coreProperties>
</file>